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leitung" sheetId="1" state="visible" r:id="rId3"/>
    <sheet name="Eingabe" sheetId="2" state="visible" r:id="rId4"/>
    <sheet name="Ergebnis" sheetId="3" state="visible" r:id="rId5"/>
    <sheet name="Szenarien" sheetId="4" state="visible" r:id="rId6"/>
    <sheet name="Referenzwerte 2026" sheetId="5" state="visible" r:id="rId7"/>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<sst xmlns="http://schemas.openxmlformats.org/spreadsheetml/2006/main" count="258" uniqueCount="230">
  <si>
    <t xml:space="preserve">RENTNERSTEUER-RECHNER 2026</t>
  </si>
  <si>
    <t xml:space="preserve">Ihr persönlicher Steuer-Rechner — Stand April 2026</t>
  </si>
  <si>
    <t xml:space="preserve">Bonus 1 zum Rentnersteuer-Kompass · Rentenblick.TH</t>
  </si>
  <si>
    <t xml:space="preserve">Herzlich willkommen.</t>
  </si>
  <si>
    <t xml:space="preserve">Dieser Rechner ermittelt für Sie auf Knopfdruck Ihre voraussichtliche Einkommensteuer 2026 —</t>
  </si>
  <si>
    <t xml:space="preserve">auf Basis Ihrer gesetzlichen Rente, Pension, Mieteinkünfte, Kapitalerträge und weiteren</t>
  </si>
  <si>
    <t xml:space="preserve">Einkünften. Alle Berechnungen erfolgen nach § 32a EStG (Einkommensteuertarif 2026).</t>
  </si>
  <si>
    <t xml:space="preserve">So gehen Sie vor:</t>
  </si>
  <si>
    <t xml:space="preserve">  1.  Wechseln Sie zum Tabellenblatt »Eingabe«.</t>
  </si>
  <si>
    <t xml:space="preserve">  2.  Tragen Sie Ihre Werte in die GELB hinterlegten Felder ein.</t>
  </si>
  <si>
    <t xml:space="preserve">  3.  Wechseln Sie zum Tabellenblatt »Ergebnis« — alles wird automatisch berechnet.</t>
  </si>
  <si>
    <t xml:space="preserve">  4.  Im Tabellenblatt »Szenarien« können Sie Ihre Daten mit anderen Konstellationen vergleichen.</t>
  </si>
  <si>
    <t xml:space="preserve">Wichtig:</t>
  </si>
  <si>
    <t xml:space="preserve">Dieser Rechner ist ein Bildungswerkzeug. Er ersetzt keine individuelle Steuerberatung.</t>
  </si>
  <si>
    <t xml:space="preserve">Die Berechnung berücksichtigt die wichtigsten Standardfälle der Rentnerbesteuerung 2026.</t>
  </si>
  <si>
    <t xml:space="preserve">Komplexere Sachverhalte (Auslandseinkünfte, Verlustvorträge, Abfindungen mit Fünftelregelung,</t>
  </si>
  <si>
    <t xml:space="preserve">Progressionsvorbehalt) werden vereinfacht oder nicht abgebildet.</t>
  </si>
  <si>
    <t xml:space="preserve">Farb-Legende:</t>
  </si>
  <si>
    <t xml:space="preserve">Eingabefeld — hier tragen Sie Ihre Werte ein</t>
  </si>
  <si>
    <t xml:space="preserve">Ergebnisfeld — automatisch berechnet</t>
  </si>
  <si>
    <t xml:space="preserve">Hinweis-, Erklärungs- oder Zwischensummenfeld</t>
  </si>
  <si>
    <t xml:space="preserve">© 2026 Rentenblick.TH — Alle Rechte vorbehalten · Stand: April 2026</t>
  </si>
  <si>
    <t xml:space="preserve">EINGABE — IHRE PERSÖNLICHEN DATEN 2026</t>
  </si>
  <si>
    <t xml:space="preserve">Tragen Sie Ihre Werte in die GELBEN Felder ein. Alles andere wird automatisch berechnet.</t>
  </si>
  <si>
    <t xml:space="preserve">1. Persönliche Angaben</t>
  </si>
  <si>
    <t xml:space="preserve">Familienstand</t>
  </si>
  <si>
    <t xml:space="preserve">ledig</t>
  </si>
  <si>
    <t xml:space="preserve">Eintrag »ledig« oder »verheiratet«</t>
  </si>
  <si>
    <t xml:space="preserve">Geburtsjahr (Hauptperson)</t>
  </si>
  <si>
    <t xml:space="preserve">vierstellig, z. B. 1958</t>
  </si>
  <si>
    <t xml:space="preserve">Jahr Ihres Renteneintritts</t>
  </si>
  <si>
    <t xml:space="preserve">Bestimmt den Rentenfreibetrag (siehe § 22 EStG)</t>
  </si>
  <si>
    <t xml:space="preserve">Kirchensteuerpflichtig?</t>
  </si>
  <si>
    <t xml:space="preserve">nein</t>
  </si>
  <si>
    <t xml:space="preserve">ja / nein</t>
  </si>
  <si>
    <t xml:space="preserve">Kirchensteuersatz</t>
  </si>
  <si>
    <t xml:space="preserve">8 % in BY und BW, sonst 9 %</t>
  </si>
  <si>
    <t xml:space="preserve">2. Gesetzliche Rente (Anlage R)</t>
  </si>
  <si>
    <t xml:space="preserve">Bruttorente Januar – Juni 2026 (mtl.)</t>
  </si>
  <si>
    <t xml:space="preserve">Rente vor der Erhöhung am 1.7.2026</t>
  </si>
  <si>
    <t xml:space="preserve">Bruttorente Juli – Dezember 2026 (mtl.)</t>
  </si>
  <si>
    <t xml:space="preserve">Nach der Anpassung um 4,24 %</t>
  </si>
  <si>
    <t xml:space="preserve">Rente Ehepartner Jan–Jun (mtl.)</t>
  </si>
  <si>
    <t xml:space="preserve">Nur bei Verheirateten</t>
  </si>
  <si>
    <t xml:space="preserve">Rente Ehepartner Jul–Dez (mtl.)</t>
  </si>
  <si>
    <t xml:space="preserve">3. Pension oder Versorgungsbezüge (Anlage N)</t>
  </si>
  <si>
    <t xml:space="preserve">Bruttopension 2026 (jährlich)</t>
  </si>
  <si>
    <t xml:space="preserve">Beamtenpension oder Direktzusage</t>
  </si>
  <si>
    <t xml:space="preserve">Versorgungsfreibetrag in %</t>
  </si>
  <si>
    <t xml:space="preserve">12,8 % bei Beginn 2025; siehe Tabelle § 19 EStG</t>
  </si>
  <si>
    <t xml:space="preserve">Höchstbetrag Versorgungsfreibetrag</t>
  </si>
  <si>
    <t xml:space="preserve">608–1.200 € je nach Beginn</t>
  </si>
  <si>
    <t xml:space="preserve">Zuschlag zum Versorgungsfreibetrag</t>
  </si>
  <si>
    <t xml:space="preserve">182–360 € je nach Beginn</t>
  </si>
  <si>
    <t xml:space="preserve">4. Aktivrente (§ 3 Nr. 21 EStG)</t>
  </si>
  <si>
    <t xml:space="preserve">Arbeitslohn 2026 (jährlich)</t>
  </si>
  <si>
    <t xml:space="preserve">Nur wenn Sie als Aktivrentner arbeiten</t>
  </si>
  <si>
    <t xml:space="preserve">  davon steuerfrei (max. 24.000 €)</t>
  </si>
  <si>
    <t xml:space="preserve">Automatisch berechnet</t>
  </si>
  <si>
    <t xml:space="preserve">5. Weitere Einkünfte 2026</t>
  </si>
  <si>
    <t xml:space="preserve">Mieteinkünfte (nach Werbungskosten)</t>
  </si>
  <si>
    <t xml:space="preserve">Anlage V — Netto nach Abzug aller Kosten</t>
  </si>
  <si>
    <t xml:space="preserve">Kapitalerträge (Zinsen, Dividenden)</t>
  </si>
  <si>
    <t xml:space="preserve">Bruttobetrag vor Sparer-Pauschbetrag</t>
  </si>
  <si>
    <t xml:space="preserve">Riester-/Rürup-Rente jährlich</t>
  </si>
  <si>
    <t xml:space="preserve">100 % steuerpflichtig (Riester)</t>
  </si>
  <si>
    <t xml:space="preserve">Private Rente — Ertragsanteil</t>
  </si>
  <si>
    <t xml:space="preserve">Nur Ertragsanteil eintragen, nicht die volle Auszahlung</t>
  </si>
  <si>
    <t xml:space="preserve">Sonstige Einkünfte</t>
  </si>
  <si>
    <t xml:space="preserve">z. B. nicht abgedeckte Quellen</t>
  </si>
  <si>
    <t xml:space="preserve">6. Abzüge und Sonderausgaben</t>
  </si>
  <si>
    <t xml:space="preserve">KV/PV-Beiträge gesamt 2026</t>
  </si>
  <si>
    <t xml:space="preserve">Wird voll als Sonderausgaben abgesetzt</t>
  </si>
  <si>
    <t xml:space="preserve">Spenden 2026</t>
  </si>
  <si>
    <t xml:space="preserve">Bis 20 % der Einkünfte abziehbar</t>
  </si>
  <si>
    <t xml:space="preserve">Außergewöhnliche Belastungen</t>
  </si>
  <si>
    <t xml:space="preserve">Krankheitskosten nach Eigenanteil</t>
  </si>
  <si>
    <t xml:space="preserve">Behinderten-Pauschbetrag</t>
  </si>
  <si>
    <t xml:space="preserve">0–7.400 € je nach GdB</t>
  </si>
  <si>
    <t xml:space="preserve">Pflege-Pauschbetrag</t>
  </si>
  <si>
    <t xml:space="preserve">600/1.100/1.800 € je nach Pflegegrad</t>
  </si>
  <si>
    <t xml:space="preserve">Handwerkerleistungen (20 % von)</t>
  </si>
  <si>
    <t xml:space="preserve">Lohnanteil; max. 6.000 € — ergibt 1.200 € Steuerbonus</t>
  </si>
  <si>
    <t xml:space="preserve">Haushaltsnahe Dienstleistungen (20 %)</t>
  </si>
  <si>
    <t xml:space="preserve">max. 20.000 € — ergibt 4.000 € Steuerbonus</t>
  </si>
  <si>
    <t xml:space="preserve">ERGEBNIS — IHRE STEUERBERECHNUNG 2026</t>
  </si>
  <si>
    <t xml:space="preserve">Alle Werte werden automatisch aus dem Tabellenblatt »Eingabe« übernommen.</t>
  </si>
  <si>
    <t xml:space="preserve">Schritt 1: Ermittlung der Renteneinkünfte</t>
  </si>
  <si>
    <t xml:space="preserve">Bruttorente Hauptperson 2026</t>
  </si>
  <si>
    <t xml:space="preserve">Bruttorente Ehepartner 2026</t>
  </si>
  <si>
    <t xml:space="preserve">Summe Bruttorente Haushalt</t>
  </si>
  <si>
    <t xml:space="preserve">Besteuerungsanteil (gemäß Renteneintritt)</t>
  </si>
  <si>
    <t xml:space="preserve">Werbungskosten-Pauschbetrag (Anlage R)</t>
  </si>
  <si>
    <t xml:space="preserve">Steuerpflichtiger Teil der Rente</t>
  </si>
  <si>
    <t xml:space="preserve">Schritt 2: Pension / Versorgungsbezüge</t>
  </si>
  <si>
    <t xml:space="preserve">Bruttopension 2026</t>
  </si>
  <si>
    <t xml:space="preserve">Versorgungsfreibetrag (gedeckelt)</t>
  </si>
  <si>
    <t xml:space="preserve">Werbungskosten-Pauschbetrag (Anlage N)</t>
  </si>
  <si>
    <t xml:space="preserve">Steuerpflichtiger Teil der Pension</t>
  </si>
  <si>
    <t xml:space="preserve">Schritt 3: Aktivrente (steuerfrei bis 24.000 €)</t>
  </si>
  <si>
    <t xml:space="preserve">Arbeitslohn aus Aktivrente</t>
  </si>
  <si>
    <t xml:space="preserve">Steuerfreier Anteil (max. 24.000 €)</t>
  </si>
  <si>
    <t xml:space="preserve">Steuerpflichtiger Anteil Aktivrente</t>
  </si>
  <si>
    <t xml:space="preserve">Schritt 4: Kapital, Miete, sonstige Einkünfte</t>
  </si>
  <si>
    <t xml:space="preserve">Mieteinkünfte (netto)</t>
  </si>
  <si>
    <t xml:space="preserve">Kapitalerträge brutto</t>
  </si>
  <si>
    <t xml:space="preserve">Sparer-Pauschbetrag</t>
  </si>
  <si>
    <t xml:space="preserve">Kapitalerträge nach Pauschbetrag</t>
  </si>
  <si>
    <t xml:space="preserve">Riester / Rürup</t>
  </si>
  <si>
    <t xml:space="preserve">Private Rente (Ertragsanteil)</t>
  </si>
  <si>
    <t xml:space="preserve">Altersentlastungsbetrag (§ 24a EStG)</t>
  </si>
  <si>
    <t xml:space="preserve">Summe Nebeneinkünfte (vor § 24a)</t>
  </si>
  <si>
    <t xml:space="preserve">Schritt 5: Gesamtbetrag der Einkünfte</t>
  </si>
  <si>
    <t xml:space="preserve">Renten (steuerpflichtiger Teil)</t>
  </si>
  <si>
    <t xml:space="preserve">Pension (steuerpflichtiger Teil)</t>
  </si>
  <si>
    <t xml:space="preserve">Aktivrente (steuerpflichtiger Teil)</t>
  </si>
  <si>
    <t xml:space="preserve">Nebeneinkünfte abzüglich § 24a</t>
  </si>
  <si>
    <t xml:space="preserve">Gesamtbetrag der Einkünfte</t>
  </si>
  <si>
    <t xml:space="preserve">Schritt 6: Sonderausgaben und Pauschbeträge</t>
  </si>
  <si>
    <t xml:space="preserve">Sonderausgaben-Pauschbetrag</t>
  </si>
  <si>
    <t xml:space="preserve">KV/PV-Beiträge</t>
  </si>
  <si>
    <t xml:space="preserve">Spenden</t>
  </si>
  <si>
    <t xml:space="preserve">Summe abzugsfähig</t>
  </si>
  <si>
    <t xml:space="preserve">Schritt 7: Zu versteuerndes Einkommen (zvE)</t>
  </si>
  <si>
    <t xml:space="preserve">Zu versteuerndes Einkommen</t>
  </si>
  <si>
    <t xml:space="preserve">Schritt 8: Einkommensteuer nach § 32a EStG (Tarif 2026)</t>
  </si>
  <si>
    <t xml:space="preserve">Anzuwendendes zvE (ggf. nach Splitting)</t>
  </si>
  <si>
    <t xml:space="preserve">Einkommensteuer (vor Verdoppelung bei Splitting)</t>
  </si>
  <si>
    <t xml:space="preserve">Einkommensteuer 2026 (nach Splitting)</t>
  </si>
  <si>
    <t xml:space="preserve">Solidaritätszuschlag</t>
  </si>
  <si>
    <t xml:space="preserve">Kirchensteuer</t>
  </si>
  <si>
    <t xml:space="preserve">Steuerermäßigung Handwerker (§ 35a)</t>
  </si>
  <si>
    <t xml:space="preserve">Steuerermäßigung haushaltsnahe Dienstl.</t>
  </si>
  <si>
    <t xml:space="preserve">Festzusetzende Steuer (gesamt)</t>
  </si>
  <si>
    <t xml:space="preserve">ZUSAMMENFASSUNG</t>
  </si>
  <si>
    <t xml:space="preserve">Bruttoeinkünfte gesamt 2026</t>
  </si>
  <si>
    <t xml:space="preserve">VORAUSSICHTLICHE STEUER 2026</t>
  </si>
  <si>
    <t xml:space="preserve">Durchschnittlicher Steuersatz</t>
  </si>
  <si>
    <t xml:space="preserve">Netto-Einkünfte nach Steuer (vor KV/PV)</t>
  </si>
  <si>
    <t xml:space="preserve">MUSS ICH EINE STEUERERKLÄRUNG ABGEBEN?</t>
  </si>
  <si>
    <t xml:space="preserve">Hinweis</t>
  </si>
  <si>
    <t xml:space="preserve">Dieser Rechner liefert eine vereinfachte Schätzung der Steuerlast 2026 nach den Tarifformeln des § 32a EStG. Komplexe Sachverhalte (Auslandseinkünfte, Verlustverrechnung, Fünftelregelung, Progressionsvorbehalt) werden nicht berücksichtigt. Keine individuelle Steuerberatung — bei Bedarf Steuerberater oder Lohnsteuerhilfeverein konsultieren.</t>
  </si>
  <si>
    <t xml:space="preserve">SZENARIEN-VERGLEICH 2026</t>
  </si>
  <si>
    <t xml:space="preserve">Vergleichen Sie typische Konstellationen mit Ihrer eigenen Berechnung.</t>
  </si>
  <si>
    <t xml:space="preserve">Konstellation</t>
  </si>
  <si>
    <t xml:space="preserve">Bruttorente / Jahr</t>
  </si>
  <si>
    <t xml:space="preserve">Sonst. Eink.</t>
  </si>
  <si>
    <t xml:space="preserve">zvE (gesch.)</t>
  </si>
  <si>
    <t xml:space="preserve">ESt 2026 (gesch.)</t>
  </si>
  <si>
    <t xml:space="preserve">Witwe, kleine Rente</t>
  </si>
  <si>
    <t xml:space="preserve">Rentner-Single, mittlere Rente</t>
  </si>
  <si>
    <t xml:space="preserve">Rentner-Ehepaar, Standardrenten</t>
  </si>
  <si>
    <t xml:space="preserve">verheiratet</t>
  </si>
  <si>
    <t xml:space="preserve">Pensionierter Beamter</t>
  </si>
  <si>
    <t xml:space="preserve">Aktivrentner mit 18.000 € Lohn</t>
  </si>
  <si>
    <t xml:space="preserve">Vermieter-Rentner</t>
  </si>
  <si>
    <t xml:space="preserve">Anleger-Rentner mit Kapitalerträgen</t>
  </si>
  <si>
    <t xml:space="preserve">Rentner mit Riester-Auszahlung</t>
  </si>
  <si>
    <t xml:space="preserve">Hinweis: Diese Vergleichswerte sind Näherungen mit standardisierten Annahmen (Neurentner-Status, durchschnittliche Abzüge). Ihre persönliche Berechnung im Tabellenblatt »Ergebnis« ist genauer und berücksichtigt Ihre individuellen Werte.</t>
  </si>
  <si>
    <t xml:space="preserve">REFERENZWERTE 2026</t>
  </si>
  <si>
    <t xml:space="preserve">Alle wichtigen Freibeträge und Schwellenwerte für die Rentnerbesteuerung 2026</t>
  </si>
  <si>
    <t xml:space="preserve">Posten</t>
  </si>
  <si>
    <t xml:space="preserve">Wert 2026</t>
  </si>
  <si>
    <t xml:space="preserve">Rechtsgrundlage</t>
  </si>
  <si>
    <t xml:space="preserve">Grundfreibetrag (ledig)</t>
  </si>
  <si>
    <t xml:space="preserve">12.348 €</t>
  </si>
  <si>
    <t xml:space="preserve">§ 32a EStG</t>
  </si>
  <si>
    <t xml:space="preserve">Grundfreibetrag (verheiratet)</t>
  </si>
  <si>
    <t xml:space="preserve">24.696 €</t>
  </si>
  <si>
    <t xml:space="preserve">Eingangssteuersatz</t>
  </si>
  <si>
    <t xml:space="preserve">14 %</t>
  </si>
  <si>
    <t xml:space="preserve">Spitzensteuersatz (ab 69.879 €)</t>
  </si>
  <si>
    <t xml:space="preserve">42 %</t>
  </si>
  <si>
    <t xml:space="preserve">Reichensteuer (ab 277.826 €)</t>
  </si>
  <si>
    <t xml:space="preserve">45 %</t>
  </si>
  <si>
    <t xml:space="preserve">Soli-Freigrenze (ledig)</t>
  </si>
  <si>
    <t xml:space="preserve">20.350 € ESt</t>
  </si>
  <si>
    <t xml:space="preserve">Solidaritätszuschlaggesetz</t>
  </si>
  <si>
    <t xml:space="preserve">Soli-Freigrenze (verheiratet)</t>
  </si>
  <si>
    <t xml:space="preserve">40.700 € ESt</t>
  </si>
  <si>
    <t xml:space="preserve">Soli-Satz</t>
  </si>
  <si>
    <t xml:space="preserve">5,5 %</t>
  </si>
  <si>
    <t xml:space="preserve">§ 4 SolzG</t>
  </si>
  <si>
    <t xml:space="preserve">Aktivrente — steuerfrei pro Monat</t>
  </si>
  <si>
    <t xml:space="preserve">2.000 €</t>
  </si>
  <si>
    <t xml:space="preserve">§ 3 Nr. 21 EStG</t>
  </si>
  <si>
    <t xml:space="preserve">Aktivrente — steuerfrei pro Jahr</t>
  </si>
  <si>
    <t xml:space="preserve">24.000 €</t>
  </si>
  <si>
    <t xml:space="preserve">Werbungskosten-Pauschb. Anlage R</t>
  </si>
  <si>
    <t xml:space="preserve">102 € (ledig)</t>
  </si>
  <si>
    <t xml:space="preserve">§ 9a Nr. 3 EStG</t>
  </si>
  <si>
    <t xml:space="preserve">Sonderausgaben-Pauschb.</t>
  </si>
  <si>
    <t xml:space="preserve">36 € / 72 €</t>
  </si>
  <si>
    <t xml:space="preserve">§ 10c EStG</t>
  </si>
  <si>
    <t xml:space="preserve">Sparer-Pauschbetrag (ledig)</t>
  </si>
  <si>
    <t xml:space="preserve">1.000 €</t>
  </si>
  <si>
    <t xml:space="preserve">§ 20 Abs. 9 EStG</t>
  </si>
  <si>
    <t xml:space="preserve">Sparer-Pauschbetrag (verh.)</t>
  </si>
  <si>
    <t xml:space="preserve">Pflege-Pauschbetrag PG 2</t>
  </si>
  <si>
    <t xml:space="preserve">600 €</t>
  </si>
  <si>
    <t xml:space="preserve">§ 33b Abs. 6 EStG</t>
  </si>
  <si>
    <t xml:space="preserve">Pflege-Pauschbetrag PG 3</t>
  </si>
  <si>
    <t xml:space="preserve">1.100 €</t>
  </si>
  <si>
    <t xml:space="preserve">Pflege-Pauschbetrag PG 4/5</t>
  </si>
  <si>
    <t xml:space="preserve">1.800 €</t>
  </si>
  <si>
    <t xml:space="preserve">Behinderten-Pauschb. (GdB 50)</t>
  </si>
  <si>
    <t xml:space="preserve">1.140 €</t>
  </si>
  <si>
    <t xml:space="preserve">§ 33b Abs. 3 EStG</t>
  </si>
  <si>
    <t xml:space="preserve">Behinderten-Pauschb. (GdB 100)</t>
  </si>
  <si>
    <t xml:space="preserve">2.840 €</t>
  </si>
  <si>
    <t xml:space="preserve">Hilflos / Blind / Taubblind</t>
  </si>
  <si>
    <t xml:space="preserve">7.400 €</t>
  </si>
  <si>
    <t xml:space="preserve">Rentenanpassung 1.7.2026</t>
  </si>
  <si>
    <t xml:space="preserve">+ 4,24 %</t>
  </si>
  <si>
    <t xml:space="preserve">RWBestV 2026</t>
  </si>
  <si>
    <t xml:space="preserve">Aktueller Rentenwert ab 1.7.2026</t>
  </si>
  <si>
    <t xml:space="preserve">42,52 €</t>
  </si>
  <si>
    <t xml:space="preserve">BMAS</t>
  </si>
  <si>
    <t xml:space="preserve">Besteuerungsanteil Neurentner 2026</t>
  </si>
  <si>
    <t xml:space="preserve">84 %</t>
  </si>
  <si>
    <t xml:space="preserve">§ 22 EStG / Wachstumschancengesetz</t>
  </si>
  <si>
    <t xml:space="preserve">Altersentlastungsbetrag (Geb. 2025)</t>
  </si>
  <si>
    <t xml:space="preserve">12,8 % / max. 608 €</t>
  </si>
  <si>
    <t xml:space="preserve">§ 24a EStG</t>
  </si>
  <si>
    <t xml:space="preserve">Versorgungsfreib. (Beginn 2024)</t>
  </si>
  <si>
    <t xml:space="preserve">12,8 % / max. 960 €</t>
  </si>
  <si>
    <t xml:space="preserve">§ 19 Abs. 2 EStG</t>
  </si>
  <si>
    <t xml:space="preserve">Zuschlag Versorgungsfreib. (2024)</t>
  </si>
  <si>
    <t xml:space="preserve">288 €</t>
  </si>
  <si>
    <t xml:space="preserve">Quellen: Bundesfinanzministerium (BMF), Deutsche Rentenversicherung (DRV), Bundesministerium für Arbeit und Soziales (BMAS), Steuerfortentwicklungsgesetz 2024, Wachstumschancengesetz 2024, Rentenpaket 2025, Aktivrentengesetz 2025. Stand: April 2026.</t>
  </si>
</sst>
</file>

<file path=xl/styles.xml><?xml version="1.0" encoding="utf-8"?>
<styleSheet xmlns="http://schemas.openxmlformats.org/spreadsheetml/2006/main">
  <numFmts count="6">
    <numFmt numFmtId="164" formatCode="General"/>
    <numFmt numFmtId="165" formatCode="0"/>
    <numFmt numFmtId="166" formatCode="0%"/>
    <numFmt numFmtId="167" formatCode="#,##0&quot; €&quot;"/>
    <numFmt numFmtId="168" formatCode="0.0%"/>
    <numFmt numFmtId="169" formatCode="#,##0&quot; €&quot;"/>
  </numFmts>
  <fonts count="26">
    <font>
      <sz val="11"/>
      <color theme="1"/>
      <name val="Calibri"/>
      <family val="2"/>
      <charset val="1"/>
    </font>
    <font>
      <sz val="10"/>
      <name val="Arial"/>
      <family val="0"/>
    </font>
    <font>
      <sz val="10"/>
      <name val="Arial"/>
      <family val="0"/>
    </font>
    <font>
      <sz val="10"/>
      <name val="Arial"/>
      <family val="0"/>
    </font>
    <font>
      <b val="true"/>
      <sz val="22"/>
      <color rgb="FF6B2B2B"/>
      <name val="Arial"/>
      <family val="0"/>
      <charset val="1"/>
    </font>
    <font>
      <i val="true"/>
      <sz val="12"/>
      <color rgb="FF2A2A2A"/>
      <name val="Arial"/>
      <family val="0"/>
      <charset val="1"/>
    </font>
    <font>
      <sz val="10"/>
      <color rgb="FF2A2A2A"/>
      <name val="Arial"/>
      <family val="0"/>
      <charset val="1"/>
    </font>
    <font>
      <b val="true"/>
      <sz val="14"/>
      <color rgb="FF6B2B2B"/>
      <name val="Arial"/>
      <family val="0"/>
      <charset val="1"/>
    </font>
    <font>
      <sz val="11"/>
      <color rgb="FF2A2A2A"/>
      <name val="Arial"/>
      <family val="0"/>
      <charset val="1"/>
    </font>
    <font>
      <b val="true"/>
      <sz val="11"/>
      <color rgb="FF2A2A2A"/>
      <name val="Arial"/>
      <family val="0"/>
      <charset val="1"/>
    </font>
    <font>
      <b val="true"/>
      <sz val="11"/>
      <color rgb="FF6B2B2B"/>
      <name val="Arial"/>
      <family val="0"/>
      <charset val="1"/>
    </font>
    <font>
      <sz val="11"/>
      <color rgb="FF0000FF"/>
      <name val="Arial"/>
      <family val="0"/>
      <charset val="1"/>
    </font>
    <font>
      <i val="true"/>
      <sz val="9"/>
      <color rgb="FF888888"/>
      <name val="Arial"/>
      <family val="0"/>
      <charset val="1"/>
    </font>
    <font>
      <b val="true"/>
      <sz val="18"/>
      <color rgb="FF6B2B2B"/>
      <name val="Arial"/>
      <family val="0"/>
      <charset val="1"/>
    </font>
    <font>
      <i val="true"/>
      <sz val="10"/>
      <color rgb="FF2A2A2A"/>
      <name val="Arial"/>
      <family val="0"/>
      <charset val="1"/>
    </font>
    <font>
      <b val="true"/>
      <sz val="13"/>
      <color rgb="FFFFFFFF"/>
      <name val="Arial"/>
      <family val="0"/>
      <charset val="1"/>
    </font>
    <font>
      <b val="true"/>
      <sz val="11"/>
      <color rgb="FF0000FF"/>
      <name val="Arial"/>
      <family val="0"/>
      <charset val="1"/>
    </font>
    <font>
      <i val="true"/>
      <sz val="10"/>
      <color rgb="FF666666"/>
      <name val="Arial"/>
      <family val="0"/>
      <charset val="1"/>
    </font>
    <font>
      <b val="true"/>
      <sz val="12"/>
      <color rgb="FFFFFFFF"/>
      <name val="Arial"/>
      <family val="0"/>
      <charset val="1"/>
    </font>
    <font>
      <b val="true"/>
      <sz val="14"/>
      <color rgb="FFFFFFFF"/>
      <name val="Arial"/>
      <family val="0"/>
      <charset val="1"/>
    </font>
    <font>
      <sz val="12"/>
      <color rgb="FF2A2A2A"/>
      <name val="Arial"/>
      <family val="0"/>
      <charset val="1"/>
    </font>
    <font>
      <i val="true"/>
      <sz val="11"/>
      <color rgb="FF2A2A2A"/>
      <name val="Arial"/>
      <family val="0"/>
      <charset val="1"/>
    </font>
    <font>
      <b val="true"/>
      <sz val="10"/>
      <color rgb="FF888888"/>
      <name val="Arial"/>
      <family val="0"/>
      <charset val="1"/>
    </font>
    <font>
      <b val="true"/>
      <sz val="11"/>
      <color rgb="FFFFFFFF"/>
      <name val="Arial"/>
      <family val="0"/>
      <charset val="1"/>
    </font>
    <font>
      <b val="true"/>
      <sz val="10"/>
      <color rgb="FF6B2B2B"/>
      <name val="Arial"/>
      <family val="0"/>
      <charset val="1"/>
    </font>
    <font>
      <b val="true"/>
      <sz val="10"/>
      <color rgb="FFFFFFFF"/>
      <name val="Arial"/>
      <family val="0"/>
      <charset val="1"/>
    </font>
  </fonts>
  <fills count="9">
    <fill>
      <patternFill patternType="none"/>
    </fill>
    <fill>
      <patternFill patternType="gray125"/>
    </fill>
    <fill>
      <patternFill patternType="solid">
        <fgColor rgb="FFFFF9E6"/>
        <bgColor rgb="FFFAFAF7"/>
      </patternFill>
    </fill>
    <fill>
      <patternFill patternType="solid">
        <fgColor rgb="FFE8F0E8"/>
        <bgColor rgb="FFF0F0EE"/>
      </patternFill>
    </fill>
    <fill>
      <patternFill patternType="solid">
        <fgColor rgb="FFF0F0EE"/>
        <bgColor rgb="FFE8F0E8"/>
      </patternFill>
    </fill>
    <fill>
      <patternFill patternType="solid">
        <fgColor rgb="FF6B2B2B"/>
        <bgColor rgb="FF993366"/>
      </patternFill>
    </fill>
    <fill>
      <patternFill patternType="solid">
        <fgColor rgb="FFF4E8E8"/>
        <bgColor rgb="FFF0F0EE"/>
      </patternFill>
    </fill>
    <fill>
      <patternFill patternType="solid">
        <fgColor rgb="FFFFFFFF"/>
        <bgColor rgb="FFFAFAF7"/>
      </patternFill>
    </fill>
    <fill>
      <patternFill patternType="solid">
        <fgColor rgb="FFFAFAF7"/>
        <bgColor rgb="FFFFFFFF"/>
      </patternFill>
    </fill>
  </fills>
  <borders count="4">
    <border diagonalUp="false" diagonalDown="false">
      <left/>
      <right/>
      <top/>
      <bottom/>
      <diagonal/>
    </border>
    <border diagonalUp="false" diagonalDown="false">
      <left/>
      <right/>
      <top/>
      <bottom style="medium">
        <color rgb="FF6B2B2B"/>
      </bottom>
      <diagonal/>
    </border>
    <border diagonalUp="false" diagonalDown="false">
      <left style="thin">
        <color rgb="FFD5D5D0"/>
      </left>
      <right style="thin">
        <color rgb="FFD5D5D0"/>
      </right>
      <top style="thin">
        <color rgb="FFD5D5D0"/>
      </top>
      <bottom style="thin">
        <color rgb="FFD5D5D0"/>
      </bottom>
      <diagonal/>
    </border>
    <border diagonalUp="false" diagonalDown="false">
      <left/>
      <right/>
      <top style="thin">
        <color rgb="FFD5D5D0"/>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0" fillId="2" borderId="2" xfId="0" applyFont="false" applyBorder="true" applyAlignment="tru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tru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false" indent="0" shrinkToFit="false"/>
      <protection locked="true" hidden="false"/>
    </xf>
    <xf numFmtId="164" fontId="0" fillId="4" borderId="2" xfId="0" applyFont="false" applyBorder="true" applyAlignment="tru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general" vertical="bottom" textRotation="0" wrapText="false" indent="0" shrinkToFit="false"/>
      <protection locked="true" hidden="false"/>
    </xf>
    <xf numFmtId="164" fontId="15" fillId="5" borderId="0" xfId="0" applyFont="true" applyBorder="true" applyAlignment="true" applyProtection="false">
      <alignment horizontal="left" vertical="center" textRotation="0" wrapText="false" indent="1" shrinkToFit="false"/>
      <protection locked="true" hidden="false"/>
    </xf>
    <xf numFmtId="164" fontId="8" fillId="0" borderId="0" xfId="0" applyFont="true" applyBorder="false" applyAlignment="true" applyProtection="false">
      <alignment horizontal="left" vertical="center" textRotation="0" wrapText="false" indent="1" shrinkToFit="false"/>
      <protection locked="true" hidden="false"/>
    </xf>
    <xf numFmtId="164" fontId="16" fillId="2" borderId="2" xfId="0" applyFont="true" applyBorder="true" applyAlignment="true" applyProtection="false">
      <alignment horizontal="right" vertical="center" textRotation="0" wrapText="false" indent="1"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5" fontId="16" fillId="2" borderId="2" xfId="0" applyFont="true" applyBorder="true" applyAlignment="true" applyProtection="false">
      <alignment horizontal="right" vertical="center" textRotation="0" wrapText="false" indent="1" shrinkToFit="false"/>
      <protection locked="true" hidden="false"/>
    </xf>
    <xf numFmtId="166" fontId="16" fillId="2" borderId="2" xfId="0" applyFont="true" applyBorder="true" applyAlignment="true" applyProtection="false">
      <alignment horizontal="right" vertical="center" textRotation="0" wrapText="false" indent="1" shrinkToFit="false"/>
      <protection locked="true" hidden="false"/>
    </xf>
    <xf numFmtId="167" fontId="16" fillId="2" borderId="2" xfId="0" applyFont="true" applyBorder="true" applyAlignment="true" applyProtection="false">
      <alignment horizontal="right" vertical="center" textRotation="0" wrapText="false" indent="1"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8" fontId="16" fillId="2" borderId="2" xfId="0" applyFont="true" applyBorder="true" applyAlignment="true" applyProtection="false">
      <alignment horizontal="right" vertical="center" textRotation="0" wrapText="false" indent="1" shrinkToFit="false"/>
      <protection locked="true" hidden="false"/>
    </xf>
    <xf numFmtId="164" fontId="17" fillId="0" borderId="0" xfId="0" applyFont="true" applyBorder="false" applyAlignment="true" applyProtection="false">
      <alignment horizontal="left" vertical="center" textRotation="0" wrapText="false" indent="1" shrinkToFit="false"/>
      <protection locked="true" hidden="false"/>
    </xf>
    <xf numFmtId="167" fontId="8" fillId="3" borderId="2" xfId="0" applyFont="true" applyBorder="true" applyAlignment="true" applyProtection="false">
      <alignment horizontal="right" vertical="center" textRotation="0" wrapText="false" indent="1" shrinkToFit="false"/>
      <protection locked="true" hidden="false"/>
    </xf>
    <xf numFmtId="164" fontId="18" fillId="5" borderId="0" xfId="0" applyFont="true" applyBorder="true" applyAlignment="true" applyProtection="false">
      <alignment horizontal="left" vertical="center" textRotation="0" wrapText="false" indent="1" shrinkToFit="false"/>
      <protection locked="true" hidden="false"/>
    </xf>
    <xf numFmtId="167" fontId="8" fillId="0" borderId="0" xfId="0" applyFont="true" applyBorder="false" applyAlignment="true" applyProtection="false">
      <alignment horizontal="right" vertical="center" textRotation="0" wrapText="false" indent="1" shrinkToFit="false"/>
      <protection locked="true" hidden="false"/>
    </xf>
    <xf numFmtId="164" fontId="9" fillId="4" borderId="0" xfId="0" applyFont="true" applyBorder="false" applyAlignment="true" applyProtection="false">
      <alignment horizontal="left" vertical="center" textRotation="0" wrapText="false" indent="1" shrinkToFit="false"/>
      <protection locked="true" hidden="false"/>
    </xf>
    <xf numFmtId="167" fontId="9" fillId="4" borderId="3" xfId="0" applyFont="true" applyBorder="true" applyAlignment="true" applyProtection="false">
      <alignment horizontal="right" vertical="center" textRotation="0" wrapText="false" indent="1" shrinkToFit="false"/>
      <protection locked="true" hidden="false"/>
    </xf>
    <xf numFmtId="166" fontId="8" fillId="0" borderId="0" xfId="0" applyFont="true" applyBorder="false" applyAlignment="true" applyProtection="false">
      <alignment horizontal="right" vertical="center" textRotation="0" wrapText="false" indent="1" shrinkToFit="false"/>
      <protection locked="true" hidden="false"/>
    </xf>
    <xf numFmtId="164" fontId="19" fillId="5" borderId="0" xfId="0" applyFont="true" applyBorder="true" applyAlignment="true" applyProtection="false">
      <alignment horizontal="center"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xf numFmtId="167" fontId="20" fillId="0" borderId="0" xfId="0" applyFont="true" applyBorder="false" applyAlignment="true" applyProtection="false">
      <alignment horizontal="right" vertical="center" textRotation="0" wrapText="false" indent="1" shrinkToFit="false"/>
      <protection locked="true" hidden="false"/>
    </xf>
    <xf numFmtId="164" fontId="7" fillId="6" borderId="0" xfId="0" applyFont="true" applyBorder="true" applyAlignment="true" applyProtection="false">
      <alignment horizontal="left" vertical="center" textRotation="0" wrapText="false" indent="1" shrinkToFit="false"/>
      <protection locked="true" hidden="false"/>
    </xf>
    <xf numFmtId="167" fontId="7" fillId="6" borderId="0" xfId="0" applyFont="true" applyBorder="false" applyAlignment="true" applyProtection="false">
      <alignment horizontal="right" vertical="center" textRotation="0" wrapText="false" indent="1" shrinkToFit="false"/>
      <protection locked="true" hidden="false"/>
    </xf>
    <xf numFmtId="164" fontId="21" fillId="0" borderId="0" xfId="0" applyFont="true" applyBorder="false" applyAlignment="true" applyProtection="false">
      <alignment horizontal="left" vertical="center" textRotation="0" wrapText="false" indent="1" shrinkToFit="false"/>
      <protection locked="true" hidden="false"/>
    </xf>
    <xf numFmtId="168" fontId="21" fillId="0" borderId="0" xfId="0" applyFont="true" applyBorder="false" applyAlignment="true" applyProtection="false">
      <alignment horizontal="right" vertical="center" textRotation="0" wrapText="false" indent="1" shrinkToFit="false"/>
      <protection locked="true" hidden="false"/>
    </xf>
    <xf numFmtId="167" fontId="21" fillId="0" borderId="0" xfId="0" applyFont="true" applyBorder="false" applyAlignment="true" applyProtection="false">
      <alignment horizontal="right" vertical="center" textRotation="0" wrapText="false" indent="1" shrinkToFit="false"/>
      <protection locked="true" hidden="false"/>
    </xf>
    <xf numFmtId="164" fontId="10" fillId="0" borderId="0" xfId="0" applyFont="true" applyBorder="true" applyAlignment="true" applyProtection="false">
      <alignment horizontal="left" vertical="center" textRotation="0" wrapText="false" indent="1" shrinkToFit="false"/>
      <protection locked="true" hidden="false"/>
    </xf>
    <xf numFmtId="164" fontId="6" fillId="3" borderId="2" xfId="0" applyFont="true" applyBorder="true" applyAlignment="true" applyProtection="false">
      <alignment horizontal="left" vertical="top" textRotation="0" wrapText="true" indent="1" shrinkToFit="false"/>
      <protection locked="true" hidden="false"/>
    </xf>
    <xf numFmtId="164" fontId="22" fillId="0"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23" fillId="5" borderId="2" xfId="0" applyFont="true" applyBorder="true" applyAlignment="true" applyProtection="false">
      <alignment horizontal="center" vertical="center" textRotation="0" wrapText="true" indent="0" shrinkToFit="false"/>
      <protection locked="true" hidden="false"/>
    </xf>
    <xf numFmtId="164" fontId="6" fillId="0" borderId="2" xfId="0" applyFont="true" applyBorder="true" applyAlignment="true" applyProtection="false">
      <alignment horizontal="left" vertical="center" textRotation="0" wrapText="false" indent="1"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7" fontId="6" fillId="0" borderId="2" xfId="0" applyFont="true" applyBorder="true" applyAlignment="true" applyProtection="false">
      <alignment horizontal="right" vertical="center" textRotation="0" wrapText="false" indent="1" shrinkToFit="false"/>
      <protection locked="true" hidden="false"/>
    </xf>
    <xf numFmtId="169" fontId="6" fillId="0" borderId="2" xfId="0" applyFont="true" applyBorder="true" applyAlignment="true" applyProtection="false">
      <alignment horizontal="right" vertical="center" textRotation="0" wrapText="false" indent="1" shrinkToFit="false"/>
      <protection locked="true" hidden="false"/>
    </xf>
    <xf numFmtId="169" fontId="24" fillId="6" borderId="2" xfId="0" applyFont="true" applyBorder="true" applyAlignment="true" applyProtection="false">
      <alignment horizontal="right" vertical="center" textRotation="0" wrapText="false" indent="1" shrinkToFit="false"/>
      <protection locked="true" hidden="false"/>
    </xf>
    <xf numFmtId="164" fontId="25" fillId="5" borderId="2" xfId="0" applyFont="true" applyBorder="true" applyAlignment="true" applyProtection="false">
      <alignment horizontal="left" vertical="center" textRotation="0" wrapText="false" indent="1" shrinkToFit="false"/>
      <protection locked="true" hidden="false"/>
    </xf>
    <xf numFmtId="164" fontId="25" fillId="5" borderId="2" xfId="0" applyFont="true" applyBorder="true" applyAlignment="true" applyProtection="false">
      <alignment horizontal="right" vertical="center" textRotation="0" wrapText="false" indent="1" shrinkToFit="false"/>
      <protection locked="true" hidden="false"/>
    </xf>
    <xf numFmtId="164" fontId="6" fillId="7" borderId="2" xfId="0" applyFont="true" applyBorder="true" applyAlignment="true" applyProtection="false">
      <alignment horizontal="left" vertical="center" textRotation="0" wrapText="false" indent="1" shrinkToFit="false"/>
      <protection locked="true" hidden="false"/>
    </xf>
    <xf numFmtId="164" fontId="6" fillId="7" borderId="2" xfId="0" applyFont="true" applyBorder="true" applyAlignment="true" applyProtection="false">
      <alignment horizontal="right" vertical="center" textRotation="0" wrapText="false" indent="1" shrinkToFit="false"/>
      <protection locked="true" hidden="false"/>
    </xf>
    <xf numFmtId="164" fontId="6" fillId="8" borderId="2" xfId="0" applyFont="true" applyBorder="true" applyAlignment="true" applyProtection="false">
      <alignment horizontal="left" vertical="center" textRotation="0" wrapText="false" indent="1" shrinkToFit="false"/>
      <protection locked="true" hidden="false"/>
    </xf>
    <xf numFmtId="164" fontId="6" fillId="8" borderId="2" xfId="0" applyFont="true" applyBorder="true" applyAlignment="true" applyProtection="false">
      <alignment horizontal="righ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88888"/>
      <rgbColor rgb="FF9999FF"/>
      <rgbColor rgb="FF993366"/>
      <rgbColor rgb="FFFFF9E6"/>
      <rgbColor rgb="FFE8F0E8"/>
      <rgbColor rgb="FF660066"/>
      <rgbColor rgb="FFFF8080"/>
      <rgbColor rgb="FF0066CC"/>
      <rgbColor rgb="FFD5D5D0"/>
      <rgbColor rgb="FF000080"/>
      <rgbColor rgb="FFFF00FF"/>
      <rgbColor rgb="FFFFFF00"/>
      <rgbColor rgb="FF00FFFF"/>
      <rgbColor rgb="FF800080"/>
      <rgbColor rgb="FF800000"/>
      <rgbColor rgb="FF008080"/>
      <rgbColor rgb="FF0000FF"/>
      <rgbColor rgb="FF00CCFF"/>
      <rgbColor rgb="FFF0F0EE"/>
      <rgbColor rgb="FFFAFAF7"/>
      <rgbColor rgb="FFF4E8E8"/>
      <rgbColor rgb="FF99CCFF"/>
      <rgbColor rgb="FFFF99CC"/>
      <rgbColor rgb="FFCC99FF"/>
      <rgbColor rgb="FFFFCC99"/>
      <rgbColor rgb="FF3366FF"/>
      <rgbColor rgb="FF33CCCC"/>
      <rgbColor rgb="FF99CC00"/>
      <rgbColor rgb="FFFFCC00"/>
      <rgbColor rgb="FFFF9900"/>
      <rgbColor rgb="FFFF6600"/>
      <rgbColor rgb="FF666666"/>
      <rgbColor rgb="FF969696"/>
      <rgbColor rgb="FF003366"/>
      <rgbColor rgb="FF339966"/>
      <rgbColor rgb="FF003300"/>
      <rgbColor rgb="FF333300"/>
      <rgbColor rgb="FF6B2B2B"/>
      <rgbColor rgb="FF993366"/>
      <rgbColor rgb="FF333399"/>
      <rgbColor rgb="FF2A2A2A"/>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H3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
    <col collapsed="false" customWidth="true" hidden="false" outlineLevel="0" max="2" min="2" style="1" width="4"/>
    <col collapsed="false" customWidth="true" hidden="false" outlineLevel="0" max="3" min="3" style="1" width="6"/>
    <col collapsed="false" customWidth="true" hidden="false" outlineLevel="0" max="8" min="4" style="1" width="14"/>
  </cols>
  <sheetData>
    <row r="2" customFormat="false" ht="30" hidden="false" customHeight="true" outlineLevel="0" collapsed="false">
      <c r="B2" s="2" t="s">
        <v>0</v>
      </c>
      <c r="C2" s="2"/>
      <c r="D2" s="2"/>
      <c r="E2" s="2"/>
      <c r="F2" s="2"/>
      <c r="G2" s="2"/>
      <c r="H2" s="2"/>
    </row>
    <row r="3" customFormat="false" ht="18" hidden="false" customHeight="true" outlineLevel="0" collapsed="false">
      <c r="B3" s="3" t="s">
        <v>1</v>
      </c>
      <c r="C3" s="3"/>
      <c r="D3" s="3"/>
      <c r="E3" s="3"/>
      <c r="F3" s="3"/>
      <c r="G3" s="3"/>
      <c r="H3" s="3"/>
    </row>
    <row r="4" customFormat="false" ht="15" hidden="false" customHeight="true" outlineLevel="0" collapsed="false">
      <c r="B4" s="4" t="s">
        <v>2</v>
      </c>
      <c r="C4" s="4"/>
      <c r="D4" s="4"/>
      <c r="E4" s="4"/>
      <c r="F4" s="4"/>
      <c r="G4" s="4"/>
      <c r="H4" s="4"/>
    </row>
    <row r="5" customFormat="false" ht="15" hidden="false" customHeight="true" outlineLevel="0" collapsed="false">
      <c r="B5" s="5"/>
      <c r="C5" s="5"/>
      <c r="D5" s="5"/>
      <c r="E5" s="5"/>
      <c r="F5" s="5"/>
      <c r="G5" s="5"/>
      <c r="H5" s="5"/>
    </row>
    <row r="7" customFormat="false" ht="17.25" hidden="false" customHeight="true" outlineLevel="0" collapsed="false">
      <c r="B7" s="6" t="s">
        <v>3</v>
      </c>
    </row>
    <row r="9" customFormat="false" ht="15" hidden="false" customHeight="true" outlineLevel="0" collapsed="false">
      <c r="B9" s="7" t="s">
        <v>4</v>
      </c>
    </row>
    <row r="10" customFormat="false" ht="15" hidden="false" customHeight="true" outlineLevel="0" collapsed="false">
      <c r="B10" s="7" t="s">
        <v>5</v>
      </c>
    </row>
    <row r="11" customFormat="false" ht="15" hidden="false" customHeight="true" outlineLevel="0" collapsed="false">
      <c r="B11" s="7" t="s">
        <v>6</v>
      </c>
    </row>
    <row r="13" customFormat="false" ht="15" hidden="false" customHeight="true" outlineLevel="0" collapsed="false">
      <c r="B13" s="8" t="s">
        <v>7</v>
      </c>
    </row>
    <row r="14" customFormat="false" ht="15" hidden="false" customHeight="true" outlineLevel="0" collapsed="false">
      <c r="B14" s="7" t="s">
        <v>8</v>
      </c>
    </row>
    <row r="15" customFormat="false" ht="15" hidden="false" customHeight="true" outlineLevel="0" collapsed="false">
      <c r="B15" s="7" t="s">
        <v>9</v>
      </c>
    </row>
    <row r="16" customFormat="false" ht="15" hidden="false" customHeight="true" outlineLevel="0" collapsed="false">
      <c r="B16" s="7" t="s">
        <v>10</v>
      </c>
    </row>
    <row r="17" customFormat="false" ht="15" hidden="false" customHeight="true" outlineLevel="0" collapsed="false">
      <c r="B17" s="7" t="s">
        <v>11</v>
      </c>
    </row>
    <row r="19" customFormat="false" ht="15" hidden="false" customHeight="true" outlineLevel="0" collapsed="false">
      <c r="B19" s="9" t="s">
        <v>12</v>
      </c>
    </row>
    <row r="20" customFormat="false" ht="15" hidden="false" customHeight="true" outlineLevel="0" collapsed="false">
      <c r="B20" s="7" t="s">
        <v>13</v>
      </c>
    </row>
    <row r="21" customFormat="false" ht="15" hidden="false" customHeight="true" outlineLevel="0" collapsed="false">
      <c r="B21" s="7" t="s">
        <v>14</v>
      </c>
    </row>
    <row r="22" customFormat="false" ht="15" hidden="false" customHeight="true" outlineLevel="0" collapsed="false">
      <c r="B22" s="7" t="s">
        <v>15</v>
      </c>
    </row>
    <row r="23" customFormat="false" ht="15" hidden="false" customHeight="true" outlineLevel="0" collapsed="false">
      <c r="B23" s="7" t="s">
        <v>16</v>
      </c>
    </row>
    <row r="25" customFormat="false" ht="15" hidden="false" customHeight="true" outlineLevel="0" collapsed="false">
      <c r="B25" s="8" t="s">
        <v>17</v>
      </c>
    </row>
    <row r="27" customFormat="false" ht="15" hidden="false" customHeight="true" outlineLevel="0" collapsed="false">
      <c r="C27" s="10"/>
      <c r="D27" s="11" t="s">
        <v>18</v>
      </c>
      <c r="E27" s="11"/>
      <c r="F27" s="11"/>
      <c r="G27" s="11"/>
      <c r="H27" s="11"/>
    </row>
    <row r="28" customFormat="false" ht="15" hidden="false" customHeight="true" outlineLevel="0" collapsed="false">
      <c r="C28" s="12"/>
      <c r="D28" s="13" t="s">
        <v>19</v>
      </c>
      <c r="E28" s="13"/>
      <c r="F28" s="13"/>
      <c r="G28" s="13"/>
      <c r="H28" s="13"/>
    </row>
    <row r="29" customFormat="false" ht="15" hidden="false" customHeight="true" outlineLevel="0" collapsed="false">
      <c r="C29" s="14"/>
      <c r="D29" s="13" t="s">
        <v>20</v>
      </c>
      <c r="E29" s="13"/>
      <c r="F29" s="13"/>
      <c r="G29" s="13"/>
      <c r="H29" s="13"/>
    </row>
    <row r="32" customFormat="false" ht="15" hidden="false" customHeight="true" outlineLevel="0" collapsed="false">
      <c r="B32" s="15" t="s">
        <v>21</v>
      </c>
      <c r="C32" s="15"/>
      <c r="D32" s="15"/>
      <c r="E32" s="15"/>
      <c r="F32" s="15"/>
      <c r="G32" s="15"/>
      <c r="H32" s="15"/>
    </row>
  </sheetData>
  <mergeCells count="7">
    <mergeCell ref="B2:H2"/>
    <mergeCell ref="B3:H3"/>
    <mergeCell ref="B4:H4"/>
    <mergeCell ref="D27:H27"/>
    <mergeCell ref="D28:H28"/>
    <mergeCell ref="D29:H29"/>
    <mergeCell ref="B32:H3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F4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
    <col collapsed="false" customWidth="true" hidden="false" outlineLevel="0" max="2" min="2" style="1" width="38"/>
    <col collapsed="false" customWidth="true" hidden="false" outlineLevel="0" max="3" min="3" style="1" width="2"/>
    <col collapsed="false" customWidth="true" hidden="false" outlineLevel="0" max="4" min="4" style="1" width="16"/>
    <col collapsed="false" customWidth="true" hidden="false" outlineLevel="0" max="5" min="5" style="1" width="30"/>
    <col collapsed="false" customWidth="true" hidden="false" outlineLevel="0" max="6" min="6" style="1" width="12"/>
  </cols>
  <sheetData>
    <row r="2" customFormat="false" ht="21.75" hidden="false" customHeight="true" outlineLevel="0" collapsed="false">
      <c r="B2" s="16" t="s">
        <v>22</v>
      </c>
      <c r="C2" s="16"/>
      <c r="D2" s="16"/>
      <c r="E2" s="16"/>
      <c r="F2" s="16"/>
    </row>
    <row r="3" customFormat="false" ht="15" hidden="false" customHeight="true" outlineLevel="0" collapsed="false">
      <c r="B3" s="17" t="s">
        <v>23</v>
      </c>
      <c r="C3" s="17"/>
      <c r="D3" s="17"/>
      <c r="E3" s="17"/>
      <c r="F3" s="17"/>
    </row>
    <row r="4" customFormat="false" ht="15" hidden="false" customHeight="true" outlineLevel="0" collapsed="false">
      <c r="B4" s="5"/>
      <c r="C4" s="5"/>
      <c r="D4" s="5"/>
      <c r="E4" s="5"/>
      <c r="F4" s="5"/>
    </row>
    <row r="6" customFormat="false" ht="24" hidden="false" customHeight="true" outlineLevel="0" collapsed="false">
      <c r="B6" s="18" t="s">
        <v>24</v>
      </c>
      <c r="C6" s="18"/>
      <c r="D6" s="18"/>
      <c r="E6" s="18"/>
      <c r="F6" s="18"/>
    </row>
    <row r="7" customFormat="false" ht="15" hidden="false" customHeight="true" outlineLevel="0" collapsed="false">
      <c r="B7" s="19" t="s">
        <v>25</v>
      </c>
      <c r="D7" s="20" t="s">
        <v>26</v>
      </c>
      <c r="E7" s="21" t="s">
        <v>27</v>
      </c>
      <c r="F7" s="21"/>
    </row>
    <row r="8" customFormat="false" ht="15" hidden="false" customHeight="true" outlineLevel="0" collapsed="false">
      <c r="B8" s="19" t="s">
        <v>28</v>
      </c>
      <c r="D8" s="22" t="n">
        <v>1958</v>
      </c>
      <c r="E8" s="15" t="s">
        <v>29</v>
      </c>
      <c r="F8" s="15"/>
    </row>
    <row r="9" customFormat="false" ht="15" hidden="false" customHeight="true" outlineLevel="0" collapsed="false">
      <c r="B9" s="19" t="s">
        <v>30</v>
      </c>
      <c r="D9" s="22" t="n">
        <v>2024</v>
      </c>
      <c r="E9" s="15" t="s">
        <v>31</v>
      </c>
      <c r="F9" s="15"/>
    </row>
    <row r="10" customFormat="false" ht="15" hidden="false" customHeight="true" outlineLevel="0" collapsed="false">
      <c r="B10" s="19" t="s">
        <v>32</v>
      </c>
      <c r="D10" s="20" t="s">
        <v>33</v>
      </c>
      <c r="E10" s="15" t="s">
        <v>34</v>
      </c>
      <c r="F10" s="15"/>
    </row>
    <row r="11" customFormat="false" ht="15" hidden="false" customHeight="true" outlineLevel="0" collapsed="false">
      <c r="B11" s="19" t="s">
        <v>35</v>
      </c>
      <c r="D11" s="23" t="n">
        <v>0.09</v>
      </c>
      <c r="E11" s="15" t="s">
        <v>36</v>
      </c>
      <c r="F11" s="15"/>
    </row>
    <row r="13" customFormat="false" ht="24" hidden="false" customHeight="true" outlineLevel="0" collapsed="false">
      <c r="B13" s="18" t="s">
        <v>37</v>
      </c>
      <c r="C13" s="18"/>
      <c r="D13" s="18"/>
      <c r="E13" s="18"/>
      <c r="F13" s="18"/>
    </row>
    <row r="14" customFormat="false" ht="15" hidden="false" customHeight="true" outlineLevel="0" collapsed="false">
      <c r="B14" s="19" t="s">
        <v>38</v>
      </c>
      <c r="D14" s="24" t="n">
        <v>1300</v>
      </c>
      <c r="E14" s="25" t="s">
        <v>39</v>
      </c>
      <c r="F14" s="25"/>
    </row>
    <row r="15" customFormat="false" ht="15" hidden="false" customHeight="true" outlineLevel="0" collapsed="false">
      <c r="B15" s="19" t="s">
        <v>40</v>
      </c>
      <c r="D15" s="24" t="n">
        <v>1355</v>
      </c>
      <c r="E15" s="25" t="s">
        <v>41</v>
      </c>
      <c r="F15" s="25"/>
    </row>
    <row r="16" customFormat="false" ht="15" hidden="false" customHeight="true" outlineLevel="0" collapsed="false">
      <c r="B16" s="19" t="s">
        <v>42</v>
      </c>
      <c r="D16" s="24" t="n">
        <v>0</v>
      </c>
      <c r="E16" s="25" t="s">
        <v>43</v>
      </c>
      <c r="F16" s="25"/>
    </row>
    <row r="17" customFormat="false" ht="15" hidden="false" customHeight="true" outlineLevel="0" collapsed="false">
      <c r="B17" s="19" t="s">
        <v>44</v>
      </c>
      <c r="D17" s="24" t="n">
        <v>0</v>
      </c>
      <c r="E17" s="25" t="s">
        <v>43</v>
      </c>
      <c r="F17" s="25"/>
    </row>
    <row r="19" customFormat="false" ht="24" hidden="false" customHeight="true" outlineLevel="0" collapsed="false">
      <c r="B19" s="18" t="s">
        <v>45</v>
      </c>
      <c r="C19" s="18"/>
      <c r="D19" s="18"/>
      <c r="E19" s="18"/>
      <c r="F19" s="18"/>
    </row>
    <row r="20" customFormat="false" ht="15" hidden="false" customHeight="true" outlineLevel="0" collapsed="false">
      <c r="B20" s="19" t="s">
        <v>46</v>
      </c>
      <c r="D20" s="24" t="n">
        <v>0</v>
      </c>
      <c r="E20" s="25" t="s">
        <v>47</v>
      </c>
      <c r="F20" s="25"/>
    </row>
    <row r="21" customFormat="false" ht="15" hidden="false" customHeight="true" outlineLevel="0" collapsed="false">
      <c r="B21" s="19" t="s">
        <v>48</v>
      </c>
      <c r="D21" s="26" t="n">
        <v>0.128</v>
      </c>
      <c r="E21" s="25" t="s">
        <v>49</v>
      </c>
      <c r="F21" s="25"/>
    </row>
    <row r="22" customFormat="false" ht="15" hidden="false" customHeight="true" outlineLevel="0" collapsed="false">
      <c r="B22" s="19" t="s">
        <v>50</v>
      </c>
      <c r="D22" s="24" t="n">
        <v>960</v>
      </c>
      <c r="E22" s="25" t="s">
        <v>51</v>
      </c>
      <c r="F22" s="25"/>
    </row>
    <row r="23" customFormat="false" ht="15" hidden="false" customHeight="true" outlineLevel="0" collapsed="false">
      <c r="B23" s="19" t="s">
        <v>52</v>
      </c>
      <c r="D23" s="24" t="n">
        <v>288</v>
      </c>
      <c r="E23" s="25" t="s">
        <v>53</v>
      </c>
      <c r="F23" s="25"/>
    </row>
    <row r="25" customFormat="false" ht="24" hidden="false" customHeight="true" outlineLevel="0" collapsed="false">
      <c r="B25" s="18" t="s">
        <v>54</v>
      </c>
      <c r="C25" s="18"/>
      <c r="D25" s="18"/>
      <c r="E25" s="18"/>
      <c r="F25" s="18"/>
    </row>
    <row r="26" customFormat="false" ht="15" hidden="false" customHeight="true" outlineLevel="0" collapsed="false">
      <c r="B26" s="19" t="s">
        <v>55</v>
      </c>
      <c r="D26" s="24" t="n">
        <v>0</v>
      </c>
      <c r="E26" s="25" t="s">
        <v>56</v>
      </c>
      <c r="F26" s="25"/>
    </row>
    <row r="27" customFormat="false" ht="15" hidden="false" customHeight="true" outlineLevel="0" collapsed="false">
      <c r="B27" s="27" t="s">
        <v>57</v>
      </c>
      <c r="D27" s="28" t="n">
        <f aca="false">MIN(D26,24000)</f>
        <v>0</v>
      </c>
      <c r="E27" s="15" t="s">
        <v>58</v>
      </c>
      <c r="F27" s="15"/>
    </row>
    <row r="29" customFormat="false" ht="24" hidden="false" customHeight="true" outlineLevel="0" collapsed="false">
      <c r="B29" s="18" t="s">
        <v>59</v>
      </c>
      <c r="C29" s="18"/>
      <c r="D29" s="18"/>
      <c r="E29" s="18"/>
      <c r="F29" s="18"/>
    </row>
    <row r="30" customFormat="false" ht="15" hidden="false" customHeight="true" outlineLevel="0" collapsed="false">
      <c r="B30" s="19" t="s">
        <v>60</v>
      </c>
      <c r="D30" s="24" t="n">
        <v>0</v>
      </c>
      <c r="E30" s="25" t="s">
        <v>61</v>
      </c>
      <c r="F30" s="25"/>
    </row>
    <row r="31" customFormat="false" ht="15" hidden="false" customHeight="true" outlineLevel="0" collapsed="false">
      <c r="B31" s="19" t="s">
        <v>62</v>
      </c>
      <c r="D31" s="24" t="n">
        <v>0</v>
      </c>
      <c r="E31" s="25" t="s">
        <v>63</v>
      </c>
      <c r="F31" s="25"/>
    </row>
    <row r="32" customFormat="false" ht="15" hidden="false" customHeight="true" outlineLevel="0" collapsed="false">
      <c r="B32" s="19" t="s">
        <v>64</v>
      </c>
      <c r="D32" s="24" t="n">
        <v>0</v>
      </c>
      <c r="E32" s="25" t="s">
        <v>65</v>
      </c>
      <c r="F32" s="25"/>
    </row>
    <row r="33" customFormat="false" ht="15" hidden="false" customHeight="true" outlineLevel="0" collapsed="false">
      <c r="B33" s="19" t="s">
        <v>66</v>
      </c>
      <c r="D33" s="24" t="n">
        <v>0</v>
      </c>
      <c r="E33" s="25" t="s">
        <v>67</v>
      </c>
      <c r="F33" s="25"/>
    </row>
    <row r="34" customFormat="false" ht="15" hidden="false" customHeight="true" outlineLevel="0" collapsed="false">
      <c r="B34" s="19" t="s">
        <v>68</v>
      </c>
      <c r="D34" s="24" t="n">
        <v>0</v>
      </c>
      <c r="E34" s="25" t="s">
        <v>69</v>
      </c>
      <c r="F34" s="25"/>
    </row>
    <row r="36" customFormat="false" ht="24" hidden="false" customHeight="true" outlineLevel="0" collapsed="false">
      <c r="B36" s="18" t="s">
        <v>70</v>
      </c>
      <c r="C36" s="18"/>
      <c r="D36" s="18"/>
      <c r="E36" s="18"/>
      <c r="F36" s="18"/>
    </row>
    <row r="37" customFormat="false" ht="15" hidden="false" customHeight="true" outlineLevel="0" collapsed="false">
      <c r="B37" s="19" t="s">
        <v>71</v>
      </c>
      <c r="D37" s="24" t="n">
        <v>2230</v>
      </c>
      <c r="E37" s="25" t="s">
        <v>72</v>
      </c>
      <c r="F37" s="25"/>
    </row>
    <row r="38" customFormat="false" ht="15" hidden="false" customHeight="true" outlineLevel="0" collapsed="false">
      <c r="B38" s="19" t="s">
        <v>73</v>
      </c>
      <c r="D38" s="24" t="n">
        <v>0</v>
      </c>
      <c r="E38" s="25" t="s">
        <v>74</v>
      </c>
      <c r="F38" s="25"/>
    </row>
    <row r="39" customFormat="false" ht="15" hidden="false" customHeight="true" outlineLevel="0" collapsed="false">
      <c r="B39" s="19" t="s">
        <v>75</v>
      </c>
      <c r="D39" s="24" t="n">
        <v>0</v>
      </c>
      <c r="E39" s="25" t="s">
        <v>76</v>
      </c>
      <c r="F39" s="25"/>
    </row>
    <row r="40" customFormat="false" ht="15" hidden="false" customHeight="true" outlineLevel="0" collapsed="false">
      <c r="B40" s="19" t="s">
        <v>77</v>
      </c>
      <c r="D40" s="24" t="n">
        <v>0</v>
      </c>
      <c r="E40" s="25" t="s">
        <v>78</v>
      </c>
      <c r="F40" s="25"/>
    </row>
    <row r="41" customFormat="false" ht="15" hidden="false" customHeight="true" outlineLevel="0" collapsed="false">
      <c r="B41" s="19" t="s">
        <v>79</v>
      </c>
      <c r="D41" s="24" t="n">
        <v>0</v>
      </c>
      <c r="E41" s="25" t="s">
        <v>80</v>
      </c>
      <c r="F41" s="25"/>
    </row>
    <row r="42" customFormat="false" ht="15" hidden="false" customHeight="true" outlineLevel="0" collapsed="false">
      <c r="B42" s="19" t="s">
        <v>81</v>
      </c>
      <c r="D42" s="24" t="n">
        <v>0</v>
      </c>
      <c r="E42" s="25" t="s">
        <v>82</v>
      </c>
      <c r="F42" s="25"/>
    </row>
    <row r="43" customFormat="false" ht="15" hidden="false" customHeight="true" outlineLevel="0" collapsed="false">
      <c r="B43" s="19" t="s">
        <v>83</v>
      </c>
      <c r="D43" s="24" t="n">
        <v>0</v>
      </c>
      <c r="E43" s="25" t="s">
        <v>84</v>
      </c>
      <c r="F43" s="25"/>
    </row>
  </sheetData>
  <mergeCells count="35">
    <mergeCell ref="B2:F2"/>
    <mergeCell ref="B3:F3"/>
    <mergeCell ref="B6:F6"/>
    <mergeCell ref="E7:F7"/>
    <mergeCell ref="E8:F8"/>
    <mergeCell ref="E9:F9"/>
    <mergeCell ref="E10:F10"/>
    <mergeCell ref="E11:F11"/>
    <mergeCell ref="B13:F13"/>
    <mergeCell ref="E14:F14"/>
    <mergeCell ref="E15:F15"/>
    <mergeCell ref="E16:F16"/>
    <mergeCell ref="E17:F17"/>
    <mergeCell ref="B19:F19"/>
    <mergeCell ref="E20:F20"/>
    <mergeCell ref="E21:F21"/>
    <mergeCell ref="E22:F22"/>
    <mergeCell ref="E23:F23"/>
    <mergeCell ref="B25:F25"/>
    <mergeCell ref="E26:F26"/>
    <mergeCell ref="E27:F27"/>
    <mergeCell ref="B29:F29"/>
    <mergeCell ref="E30:F30"/>
    <mergeCell ref="E31:F31"/>
    <mergeCell ref="E32:F32"/>
    <mergeCell ref="E33:F33"/>
    <mergeCell ref="E34:F34"/>
    <mergeCell ref="B36:F36"/>
    <mergeCell ref="E37:F37"/>
    <mergeCell ref="E38:F38"/>
    <mergeCell ref="E39:F39"/>
    <mergeCell ref="E40:F40"/>
    <mergeCell ref="E41:F41"/>
    <mergeCell ref="E42:F42"/>
    <mergeCell ref="E43:F43"/>
  </mergeCells>
  <dataValidations count="2">
    <dataValidation allowBlank="false" error="Bitte »ledig« oder »verheiratet« eintragen" errorStyle="stop" errorTitle="Ungültige Eingabe" operator="between" showDropDown="false" showErrorMessage="false" showInputMessage="false" sqref="D7" type="list">
      <formula1>"ledig,verheiratet"</formula1>
      <formula2>0</formula2>
    </dataValidation>
    <dataValidation allowBlank="false" errorStyle="stop" operator="between" showDropDown="false" showErrorMessage="false" showInputMessage="false" sqref="D10" type="list">
      <formula1>"ja,nein"</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F8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
    <col collapsed="false" customWidth="true" hidden="false" outlineLevel="0" max="2" min="2" style="1" width="42"/>
    <col collapsed="false" customWidth="true" hidden="false" outlineLevel="0" max="3" min="3" style="1" width="2"/>
    <col collapsed="false" customWidth="true" hidden="false" outlineLevel="0" max="4" min="4" style="1" width="16"/>
    <col collapsed="false" customWidth="true" hidden="false" outlineLevel="0" max="5" min="5" style="1" width="22"/>
    <col collapsed="false" customWidth="true" hidden="false" outlineLevel="0" max="6" min="6" style="1" width="8"/>
  </cols>
  <sheetData>
    <row r="2" customFormat="false" ht="21.75" hidden="false" customHeight="true" outlineLevel="0" collapsed="false">
      <c r="B2" s="16" t="s">
        <v>85</v>
      </c>
      <c r="C2" s="16"/>
      <c r="D2" s="16"/>
      <c r="E2" s="16"/>
      <c r="F2" s="16"/>
    </row>
    <row r="3" customFormat="false" ht="15" hidden="false" customHeight="true" outlineLevel="0" collapsed="false">
      <c r="B3" s="17" t="s">
        <v>86</v>
      </c>
      <c r="C3" s="17"/>
      <c r="D3" s="17"/>
      <c r="E3" s="17"/>
      <c r="F3" s="17"/>
    </row>
    <row r="4" customFormat="false" ht="15" hidden="false" customHeight="true" outlineLevel="0" collapsed="false">
      <c r="B4" s="5"/>
      <c r="C4" s="5"/>
      <c r="D4" s="5"/>
      <c r="E4" s="5"/>
      <c r="F4" s="5"/>
    </row>
    <row r="6" customFormat="false" ht="21.75" hidden="false" customHeight="true" outlineLevel="0" collapsed="false">
      <c r="B6" s="29" t="s">
        <v>87</v>
      </c>
      <c r="C6" s="29"/>
      <c r="D6" s="29"/>
      <c r="E6" s="29"/>
      <c r="F6" s="29"/>
    </row>
    <row r="7" customFormat="false" ht="15" hidden="false" customHeight="true" outlineLevel="0" collapsed="false">
      <c r="B7" s="19" t="s">
        <v>88</v>
      </c>
      <c r="D7" s="30" t="n">
        <f aca="false">Eingabe!D14*6+Eingabe!D15*6</f>
        <v>15930</v>
      </c>
    </row>
    <row r="8" customFormat="false" ht="15" hidden="false" customHeight="true" outlineLevel="0" collapsed="false">
      <c r="B8" s="19" t="s">
        <v>89</v>
      </c>
      <c r="D8" s="30" t="n">
        <f aca="false">Eingabe!D16*6+Eingabe!D17*6</f>
        <v>0</v>
      </c>
    </row>
    <row r="9" customFormat="false" ht="15" hidden="false" customHeight="true" outlineLevel="0" collapsed="false">
      <c r="B9" s="31" t="s">
        <v>90</v>
      </c>
      <c r="D9" s="32" t="n">
        <f aca="false">D7+D8</f>
        <v>15930</v>
      </c>
    </row>
    <row r="11" customFormat="false" ht="15" hidden="false" customHeight="true" outlineLevel="0" collapsed="false">
      <c r="B11" s="19" t="s">
        <v>91</v>
      </c>
      <c r="D11" s="33" t="n">
        <f aca="false">MIN(1,IF(Eingabe!D9&lt;=2005,0.5,IF(Eingabe!D9&lt;=2020,0.5+0.01*(Eingabe!D9-2005),0.65+0.005*(Eingabe!D9-2020))))</f>
        <v>0.67</v>
      </c>
    </row>
    <row r="12" customFormat="false" ht="15" hidden="false" customHeight="true" outlineLevel="0" collapsed="false">
      <c r="B12" s="19" t="s">
        <v>92</v>
      </c>
      <c r="D12" s="30" t="n">
        <f aca="false">IF(Eingabe!D7="verheiratet",204,102)</f>
        <v>102</v>
      </c>
    </row>
    <row r="13" customFormat="false" ht="15" hidden="false" customHeight="true" outlineLevel="0" collapsed="false">
      <c r="B13" s="31" t="s">
        <v>93</v>
      </c>
      <c r="D13" s="32" t="n">
        <f aca="false">MAX(0,D9*D11-D12)</f>
        <v>10571.1</v>
      </c>
    </row>
    <row r="15" customFormat="false" ht="21.75" hidden="false" customHeight="true" outlineLevel="0" collapsed="false">
      <c r="B15" s="29" t="s">
        <v>94</v>
      </c>
      <c r="C15" s="29"/>
      <c r="D15" s="29"/>
      <c r="E15" s="29"/>
      <c r="F15" s="29"/>
    </row>
    <row r="16" customFormat="false" ht="15" hidden="false" customHeight="true" outlineLevel="0" collapsed="false">
      <c r="B16" s="19" t="s">
        <v>95</v>
      </c>
      <c r="D16" s="30" t="n">
        <f aca="false">Eingabe!D20</f>
        <v>0</v>
      </c>
    </row>
    <row r="17" customFormat="false" ht="15" hidden="false" customHeight="true" outlineLevel="0" collapsed="false">
      <c r="B17" s="19" t="s">
        <v>96</v>
      </c>
      <c r="D17" s="30" t="n">
        <f aca="false">MIN(Eingabe!D20*Eingabe!D21,Eingabe!D22)</f>
        <v>0</v>
      </c>
    </row>
    <row r="18" customFormat="false" ht="15" hidden="false" customHeight="true" outlineLevel="0" collapsed="false">
      <c r="B18" s="19" t="s">
        <v>52</v>
      </c>
      <c r="D18" s="30" t="n">
        <f aca="false">IF(Eingabe!D20&gt;0,Eingabe!D23,0)</f>
        <v>0</v>
      </c>
    </row>
    <row r="19" customFormat="false" ht="15" hidden="false" customHeight="true" outlineLevel="0" collapsed="false">
      <c r="B19" s="19" t="s">
        <v>97</v>
      </c>
      <c r="D19" s="30" t="n">
        <f aca="false">IF(Eingabe!D20&gt;0,102,0)</f>
        <v>0</v>
      </c>
    </row>
    <row r="20" customFormat="false" ht="15" hidden="false" customHeight="true" outlineLevel="0" collapsed="false">
      <c r="B20" s="31" t="s">
        <v>98</v>
      </c>
      <c r="D20" s="32" t="n">
        <f aca="false">MAX(0,D16-D17-D18-D19)</f>
        <v>0</v>
      </c>
    </row>
    <row r="22" customFormat="false" ht="21.75" hidden="false" customHeight="true" outlineLevel="0" collapsed="false">
      <c r="B22" s="29" t="s">
        <v>99</v>
      </c>
      <c r="C22" s="29"/>
      <c r="D22" s="29"/>
      <c r="E22" s="29"/>
      <c r="F22" s="29"/>
    </row>
    <row r="23" customFormat="false" ht="15" hidden="false" customHeight="true" outlineLevel="0" collapsed="false">
      <c r="B23" s="19" t="s">
        <v>100</v>
      </c>
      <c r="D23" s="30" t="n">
        <f aca="false">Eingabe!D26</f>
        <v>0</v>
      </c>
    </row>
    <row r="24" customFormat="false" ht="15" hidden="false" customHeight="true" outlineLevel="0" collapsed="false">
      <c r="B24" s="19" t="s">
        <v>101</v>
      </c>
      <c r="D24" s="30" t="n">
        <f aca="false">MIN(Eingabe!D26,24000)</f>
        <v>0</v>
      </c>
    </row>
    <row r="25" customFormat="false" ht="15" hidden="false" customHeight="true" outlineLevel="0" collapsed="false">
      <c r="B25" s="31" t="s">
        <v>102</v>
      </c>
      <c r="D25" s="32" t="n">
        <f aca="false">MAX(0,Eingabe!D26-24000)</f>
        <v>0</v>
      </c>
    </row>
    <row r="27" customFormat="false" ht="21.75" hidden="false" customHeight="true" outlineLevel="0" collapsed="false">
      <c r="B27" s="29" t="s">
        <v>103</v>
      </c>
      <c r="C27" s="29"/>
      <c r="D27" s="29"/>
      <c r="E27" s="29"/>
      <c r="F27" s="29"/>
    </row>
    <row r="28" customFormat="false" ht="15" hidden="false" customHeight="true" outlineLevel="0" collapsed="false">
      <c r="B28" s="19" t="s">
        <v>104</v>
      </c>
      <c r="D28" s="30" t="n">
        <f aca="false">Eingabe!D30</f>
        <v>0</v>
      </c>
    </row>
    <row r="29" customFormat="false" ht="15" hidden="false" customHeight="true" outlineLevel="0" collapsed="false">
      <c r="B29" s="19" t="s">
        <v>105</v>
      </c>
      <c r="D29" s="30" t="n">
        <f aca="false">Eingabe!D31</f>
        <v>0</v>
      </c>
    </row>
    <row r="30" customFormat="false" ht="15" hidden="false" customHeight="true" outlineLevel="0" collapsed="false">
      <c r="B30" s="19" t="s">
        <v>106</v>
      </c>
      <c r="D30" s="30" t="n">
        <f aca="false">IF(Eingabe!D7="verheiratet",2000,1000)</f>
        <v>1000</v>
      </c>
    </row>
    <row r="31" customFormat="false" ht="15" hidden="false" customHeight="true" outlineLevel="0" collapsed="false">
      <c r="B31" s="19" t="s">
        <v>107</v>
      </c>
      <c r="D31" s="30" t="n">
        <f aca="false">MAX(0,D29-D30)</f>
        <v>0</v>
      </c>
    </row>
    <row r="32" customFormat="false" ht="15" hidden="false" customHeight="true" outlineLevel="0" collapsed="false">
      <c r="B32" s="19" t="s">
        <v>108</v>
      </c>
      <c r="D32" s="30" t="n">
        <f aca="false">Eingabe!D32</f>
        <v>0</v>
      </c>
    </row>
    <row r="33" customFormat="false" ht="15" hidden="false" customHeight="true" outlineLevel="0" collapsed="false">
      <c r="B33" s="19" t="s">
        <v>109</v>
      </c>
      <c r="D33" s="30" t="n">
        <f aca="false">Eingabe!D33</f>
        <v>0</v>
      </c>
    </row>
    <row r="34" customFormat="false" ht="15" hidden="false" customHeight="true" outlineLevel="0" collapsed="false">
      <c r="B34" s="19" t="s">
        <v>68</v>
      </c>
      <c r="D34" s="30" t="n">
        <f aca="false">Eingabe!D34</f>
        <v>0</v>
      </c>
    </row>
    <row r="35" customFormat="false" ht="15" hidden="false" customHeight="true" outlineLevel="0" collapsed="false">
      <c r="B35" s="19" t="s">
        <v>110</v>
      </c>
      <c r="D35" s="30" t="n">
        <f aca="false">IF((2026-Eingabe!D8)&gt;=65,MIN((D28+D31+D34)*0.128,608),0)</f>
        <v>0</v>
      </c>
    </row>
    <row r="36" customFormat="false" ht="15" hidden="false" customHeight="true" outlineLevel="0" collapsed="false">
      <c r="B36" s="31" t="s">
        <v>111</v>
      </c>
      <c r="D36" s="32" t="n">
        <f aca="false">D28+D31+D32+D33+D34</f>
        <v>0</v>
      </c>
    </row>
    <row r="38" customFormat="false" ht="21.75" hidden="false" customHeight="true" outlineLevel="0" collapsed="false">
      <c r="B38" s="29" t="s">
        <v>112</v>
      </c>
      <c r="C38" s="29"/>
      <c r="D38" s="29"/>
      <c r="E38" s="29"/>
      <c r="F38" s="29"/>
    </row>
    <row r="39" customFormat="false" ht="15" hidden="false" customHeight="true" outlineLevel="0" collapsed="false">
      <c r="B39" s="19" t="s">
        <v>113</v>
      </c>
      <c r="D39" s="30" t="n">
        <f aca="false">D13</f>
        <v>10571.1</v>
      </c>
    </row>
    <row r="40" customFormat="false" ht="15" hidden="false" customHeight="true" outlineLevel="0" collapsed="false">
      <c r="B40" s="19" t="s">
        <v>114</v>
      </c>
      <c r="D40" s="30" t="n">
        <f aca="false">D20</f>
        <v>0</v>
      </c>
    </row>
    <row r="41" customFormat="false" ht="15" hidden="false" customHeight="true" outlineLevel="0" collapsed="false">
      <c r="B41" s="19" t="s">
        <v>115</v>
      </c>
      <c r="D41" s="30" t="n">
        <f aca="false">D25</f>
        <v>0</v>
      </c>
    </row>
    <row r="42" customFormat="false" ht="15" hidden="false" customHeight="true" outlineLevel="0" collapsed="false">
      <c r="B42" s="19" t="s">
        <v>116</v>
      </c>
      <c r="D42" s="30" t="n">
        <f aca="false">D36-D35</f>
        <v>0</v>
      </c>
    </row>
    <row r="43" customFormat="false" ht="15" hidden="false" customHeight="true" outlineLevel="0" collapsed="false">
      <c r="B43" s="31" t="s">
        <v>117</v>
      </c>
      <c r="D43" s="32" t="n">
        <f aca="false">D39+D40+D41+D42</f>
        <v>10571.1</v>
      </c>
    </row>
    <row r="45" customFormat="false" ht="21.75" hidden="false" customHeight="true" outlineLevel="0" collapsed="false">
      <c r="B45" s="29" t="s">
        <v>118</v>
      </c>
      <c r="C45" s="29"/>
      <c r="D45" s="29"/>
      <c r="E45" s="29"/>
      <c r="F45" s="29"/>
    </row>
    <row r="46" customFormat="false" ht="15" hidden="false" customHeight="true" outlineLevel="0" collapsed="false">
      <c r="B46" s="19" t="s">
        <v>119</v>
      </c>
      <c r="D46" s="30" t="n">
        <f aca="false">IF(Eingabe!D7="verheiratet",72,36)</f>
        <v>36</v>
      </c>
    </row>
    <row r="47" customFormat="false" ht="15" hidden="false" customHeight="true" outlineLevel="0" collapsed="false">
      <c r="B47" s="19" t="s">
        <v>120</v>
      </c>
      <c r="D47" s="30" t="n">
        <f aca="false">Eingabe!D37</f>
        <v>2230</v>
      </c>
    </row>
    <row r="48" customFormat="false" ht="15" hidden="false" customHeight="true" outlineLevel="0" collapsed="false">
      <c r="B48" s="19" t="s">
        <v>121</v>
      </c>
      <c r="D48" s="30" t="n">
        <f aca="false">Eingabe!D38</f>
        <v>0</v>
      </c>
    </row>
    <row r="49" customFormat="false" ht="15" hidden="false" customHeight="true" outlineLevel="0" collapsed="false">
      <c r="B49" s="19" t="s">
        <v>75</v>
      </c>
      <c r="D49" s="30" t="n">
        <f aca="false">Eingabe!D39</f>
        <v>0</v>
      </c>
    </row>
    <row r="50" customFormat="false" ht="15" hidden="false" customHeight="true" outlineLevel="0" collapsed="false">
      <c r="B50" s="19" t="s">
        <v>77</v>
      </c>
      <c r="D50" s="30" t="n">
        <f aca="false">Eingabe!D40</f>
        <v>0</v>
      </c>
    </row>
    <row r="51" customFormat="false" ht="15" hidden="false" customHeight="true" outlineLevel="0" collapsed="false">
      <c r="B51" s="19" t="s">
        <v>79</v>
      </c>
      <c r="D51" s="30" t="n">
        <f aca="false">Eingabe!D41</f>
        <v>0</v>
      </c>
    </row>
    <row r="52" customFormat="false" ht="15" hidden="false" customHeight="true" outlineLevel="0" collapsed="false">
      <c r="B52" s="31" t="s">
        <v>122</v>
      </c>
      <c r="D52" s="32" t="n">
        <f aca="false">MAX(D46,D47)+SUM(D48:D51)</f>
        <v>2230</v>
      </c>
    </row>
    <row r="54" customFormat="false" ht="21.75" hidden="false" customHeight="true" outlineLevel="0" collapsed="false">
      <c r="B54" s="29" t="s">
        <v>123</v>
      </c>
      <c r="C54" s="29"/>
      <c r="D54" s="29"/>
      <c r="E54" s="29"/>
      <c r="F54" s="29"/>
    </row>
    <row r="55" customFormat="false" ht="15" hidden="false" customHeight="true" outlineLevel="0" collapsed="false">
      <c r="B55" s="31" t="s">
        <v>124</v>
      </c>
      <c r="D55" s="32" t="n">
        <f aca="false">MAX(0,D43-D52)</f>
        <v>8341.1</v>
      </c>
    </row>
    <row r="57" customFormat="false" ht="21.75" hidden="false" customHeight="true" outlineLevel="0" collapsed="false">
      <c r="B57" s="29" t="s">
        <v>125</v>
      </c>
      <c r="C57" s="29"/>
      <c r="D57" s="29"/>
      <c r="E57" s="29"/>
      <c r="F57" s="29"/>
    </row>
    <row r="58" customFormat="false" ht="15" hidden="false" customHeight="true" outlineLevel="0" collapsed="false">
      <c r="B58" s="19" t="s">
        <v>126</v>
      </c>
      <c r="D58" s="30" t="n">
        <f aca="false">IF(Eingabe!D7="verheiratet",D55/2,D55)</f>
        <v>8341.1</v>
      </c>
    </row>
    <row r="59" customFormat="false" ht="15" hidden="false" customHeight="true" outlineLevel="0" collapsed="false">
      <c r="B59" s="19" t="s">
        <v>127</v>
      </c>
      <c r="D59" s="30" t="n">
        <f aca="false">IF(D58&lt;=12348,0,IF(D58&lt;=17799,((954.8*((D58-12348)/10000)+1400)*((D58-12348)/10000)),IF(D58&lt;=69878,((181.19*((D58-17799)/10000)+2397)*((D58-17799)/10000)+1015.13),IF(D58&lt;=277825,(0.42*D58-10602.13),(0.45*D58-18936.88)))))</f>
        <v>0</v>
      </c>
    </row>
    <row r="60" customFormat="false" ht="15" hidden="false" customHeight="true" outlineLevel="0" collapsed="false">
      <c r="B60" s="31" t="s">
        <v>128</v>
      </c>
      <c r="D60" s="32" t="n">
        <f aca="false">ROUND(IF(Eingabe!D7="verheiratet",D59*2,D59),0)</f>
        <v>0</v>
      </c>
    </row>
    <row r="61" customFormat="false" ht="15" hidden="false" customHeight="true" outlineLevel="0" collapsed="false">
      <c r="B61" s="19" t="s">
        <v>129</v>
      </c>
      <c r="D61" s="30" t="n">
        <f aca="false">IF(D60&lt;=IF(Eingabe!D7="verheiratet",40700,20350),0,ROUND(D60*0.055,0))</f>
        <v>0</v>
      </c>
    </row>
    <row r="62" customFormat="false" ht="15" hidden="false" customHeight="true" outlineLevel="0" collapsed="false">
      <c r="B62" s="19" t="s">
        <v>130</v>
      </c>
      <c r="D62" s="30" t="n">
        <f aca="false">IF(Eingabe!D10="ja",ROUND(D60*Eingabe!D11,0),0)</f>
        <v>0</v>
      </c>
    </row>
    <row r="63" customFormat="false" ht="15" hidden="false" customHeight="true" outlineLevel="0" collapsed="false">
      <c r="B63" s="19" t="s">
        <v>131</v>
      </c>
      <c r="D63" s="30" t="n">
        <f aca="false">MIN(Eingabe!D42*0.2,1200)</f>
        <v>0</v>
      </c>
    </row>
    <row r="64" customFormat="false" ht="15" hidden="false" customHeight="true" outlineLevel="0" collapsed="false">
      <c r="B64" s="19" t="s">
        <v>132</v>
      </c>
      <c r="D64" s="30" t="n">
        <f aca="false">MIN(Eingabe!D43*0.2,4000)</f>
        <v>0</v>
      </c>
    </row>
    <row r="65" customFormat="false" ht="15" hidden="false" customHeight="true" outlineLevel="0" collapsed="false">
      <c r="B65" s="31" t="s">
        <v>133</v>
      </c>
      <c r="D65" s="32" t="n">
        <f aca="false">MAX(0,D60+D61+D62-D63-D64)</f>
        <v>0</v>
      </c>
    </row>
    <row r="68" customFormat="false" ht="30" hidden="false" customHeight="true" outlineLevel="0" collapsed="false">
      <c r="B68" s="34" t="s">
        <v>134</v>
      </c>
      <c r="C68" s="34"/>
      <c r="D68" s="34"/>
      <c r="E68" s="34"/>
      <c r="F68" s="34"/>
    </row>
    <row r="70" customFormat="false" ht="15" hidden="false" customHeight="true" outlineLevel="0" collapsed="false">
      <c r="B70" s="35" t="s">
        <v>135</v>
      </c>
      <c r="D70" s="36" t="n">
        <f aca="false">D9+D16+Eingabe!D26+Eingabe!D30+Eingabe!D31+Eingabe!D32+Eingabe!D33+Eingabe!D34</f>
        <v>15930</v>
      </c>
    </row>
    <row r="71" customFormat="false" ht="15" hidden="false" customHeight="true" outlineLevel="0" collapsed="false">
      <c r="B71" s="35" t="s">
        <v>124</v>
      </c>
      <c r="D71" s="36" t="n">
        <f aca="false">D55</f>
        <v>8341.1</v>
      </c>
    </row>
    <row r="73" customFormat="false" ht="27.75" hidden="false" customHeight="true" outlineLevel="0" collapsed="false">
      <c r="B73" s="37" t="s">
        <v>136</v>
      </c>
      <c r="C73" s="37"/>
      <c r="D73" s="38" t="n">
        <f aca="false">D65</f>
        <v>0</v>
      </c>
    </row>
    <row r="74" customFormat="false" ht="15" hidden="false" customHeight="true" outlineLevel="0" collapsed="false">
      <c r="B74" s="39" t="s">
        <v>137</v>
      </c>
      <c r="D74" s="40" t="n">
        <f aca="false">IF(D70&gt;0,D65/D70,0)</f>
        <v>0</v>
      </c>
    </row>
    <row r="75" customFormat="false" ht="15" hidden="false" customHeight="true" outlineLevel="0" collapsed="false">
      <c r="B75" s="39" t="s">
        <v>138</v>
      </c>
      <c r="D75" s="41" t="n">
        <f aca="false">D70-D65</f>
        <v>15930</v>
      </c>
    </row>
    <row r="77" customFormat="false" ht="15" hidden="false" customHeight="true" outlineLevel="0" collapsed="false">
      <c r="B77" s="42" t="s">
        <v>139</v>
      </c>
      <c r="C77" s="42"/>
      <c r="D77" s="42"/>
      <c r="E77" s="42"/>
      <c r="F77" s="42"/>
    </row>
    <row r="78" customFormat="false" ht="18" hidden="false" customHeight="true" outlineLevel="0" collapsed="false">
      <c r="B78" s="43" t="str">
        <f aca="false">IF(D55&lt;=IF(Eingabe!D7="verheiratet",24696,12348),"Ihr zu versteuerndes Einkommen liegt unter dem Grundfreibetrag. Es fällt voraussichtlich keine Einkommensteuer an. Eine Steuererklärung ist in der Regel nicht verpflichtend, kann sich aber für die Erstattung von Abgeltungsteuer lohnen (Günstigerprüfung — siehe Bonus 3).","Ihr zu versteuerndes Einkommen übersteigt den Grundfreibetrag. Sie sind voraussichtlich zur Abgabe einer Steuererklärung verpflichtet. Frist 2026: 31. Juli 2027 bzw. mit Berater 28. Februar 2028.")</f>
        <v>Ihr zu versteuerndes Einkommen liegt unter dem Grundfreibetrag. Es fällt voraussichtlich keine Einkommensteuer an. Eine Steuererklärung ist in der Regel nicht verpflichtend, kann sich aber für die Erstattung von Abgeltungsteuer lohnen (Günstigerprüfung — siehe Bonus 3).</v>
      </c>
      <c r="C78" s="43"/>
      <c r="D78" s="43"/>
      <c r="E78" s="43"/>
      <c r="F78" s="43"/>
    </row>
    <row r="79" customFormat="false" ht="18" hidden="false" customHeight="true" outlineLevel="0" collapsed="false">
      <c r="B79" s="43"/>
      <c r="C79" s="43"/>
      <c r="D79" s="43"/>
      <c r="E79" s="43"/>
      <c r="F79" s="43"/>
    </row>
    <row r="80" customFormat="false" ht="18" hidden="false" customHeight="true" outlineLevel="0" collapsed="false">
      <c r="B80" s="43"/>
      <c r="C80" s="43"/>
      <c r="D80" s="43"/>
      <c r="E80" s="43"/>
      <c r="F80" s="43"/>
    </row>
    <row r="82" customFormat="false" ht="15" hidden="false" customHeight="true" outlineLevel="0" collapsed="false">
      <c r="B82" s="44" t="s">
        <v>140</v>
      </c>
    </row>
    <row r="83" customFormat="false" ht="15" hidden="false" customHeight="true" outlineLevel="0" collapsed="false">
      <c r="B83" s="45" t="s">
        <v>141</v>
      </c>
      <c r="C83" s="45"/>
      <c r="D83" s="45"/>
      <c r="E83" s="45"/>
      <c r="F83" s="45"/>
    </row>
    <row r="84" customFormat="false" ht="15" hidden="false" customHeight="true" outlineLevel="0" collapsed="false">
      <c r="B84" s="45"/>
      <c r="C84" s="45"/>
      <c r="D84" s="45"/>
      <c r="E84" s="45"/>
      <c r="F84" s="45"/>
    </row>
    <row r="85" customFormat="false" ht="15" hidden="false" customHeight="true" outlineLevel="0" collapsed="false">
      <c r="B85" s="45"/>
      <c r="C85" s="45"/>
      <c r="D85" s="45"/>
      <c r="E85" s="45"/>
      <c r="F85" s="45"/>
    </row>
  </sheetData>
  <mergeCells count="15">
    <mergeCell ref="B2:F2"/>
    <mergeCell ref="B3:F3"/>
    <mergeCell ref="B6:F6"/>
    <mergeCell ref="B15:F15"/>
    <mergeCell ref="B22:F22"/>
    <mergeCell ref="B27:F27"/>
    <mergeCell ref="B38:F38"/>
    <mergeCell ref="B45:F45"/>
    <mergeCell ref="B54:F54"/>
    <mergeCell ref="B57:F57"/>
    <mergeCell ref="B68:F68"/>
    <mergeCell ref="B73:C73"/>
    <mergeCell ref="B77:F77"/>
    <mergeCell ref="B78:F80"/>
    <mergeCell ref="B83:F8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G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
    <col collapsed="false" customWidth="true" hidden="false" outlineLevel="0" max="2" min="2" style="1" width="38"/>
    <col collapsed="false" customWidth="true" hidden="false" outlineLevel="0" max="3" min="3" style="1" width="14"/>
    <col collapsed="false" customWidth="true" hidden="false" outlineLevel="0" max="4" min="4" style="1" width="16"/>
    <col collapsed="false" customWidth="true" hidden="false" outlineLevel="0" max="6" min="5" style="1" width="14"/>
    <col collapsed="false" customWidth="true" hidden="false" outlineLevel="0" max="7" min="7" style="1" width="16"/>
  </cols>
  <sheetData>
    <row r="2" customFormat="false" ht="21.75" hidden="false" customHeight="true" outlineLevel="0" collapsed="false">
      <c r="B2" s="16" t="s">
        <v>142</v>
      </c>
      <c r="C2" s="16"/>
      <c r="D2" s="16"/>
      <c r="E2" s="16"/>
      <c r="F2" s="16"/>
      <c r="G2" s="16"/>
    </row>
    <row r="3" customFormat="false" ht="15" hidden="false" customHeight="true" outlineLevel="0" collapsed="false">
      <c r="B3" s="17" t="s">
        <v>143</v>
      </c>
      <c r="C3" s="17"/>
      <c r="D3" s="17"/>
      <c r="E3" s="17"/>
      <c r="F3" s="17"/>
      <c r="G3" s="17"/>
    </row>
    <row r="4" customFormat="false" ht="15" hidden="false" customHeight="true" outlineLevel="0" collapsed="false">
      <c r="B4" s="5"/>
      <c r="C4" s="5"/>
      <c r="D4" s="5"/>
      <c r="E4" s="5"/>
      <c r="F4" s="5"/>
      <c r="G4" s="5"/>
    </row>
    <row r="6" customFormat="false" ht="31.5" hidden="false" customHeight="true" outlineLevel="0" collapsed="false">
      <c r="B6" s="46" t="s">
        <v>144</v>
      </c>
      <c r="C6" s="46" t="s">
        <v>25</v>
      </c>
      <c r="D6" s="46" t="s">
        <v>145</v>
      </c>
      <c r="E6" s="46" t="s">
        <v>146</v>
      </c>
      <c r="F6" s="46" t="s">
        <v>147</v>
      </c>
      <c r="G6" s="46" t="s">
        <v>148</v>
      </c>
    </row>
    <row r="7" customFormat="false" ht="15" hidden="false" customHeight="true" outlineLevel="0" collapsed="false">
      <c r="B7" s="47" t="s">
        <v>149</v>
      </c>
      <c r="C7" s="48" t="s">
        <v>26</v>
      </c>
      <c r="D7" s="49" t="n">
        <v>14000</v>
      </c>
      <c r="E7" s="49" t="n">
        <v>0</v>
      </c>
      <c r="F7" s="50" t="n">
        <f aca="false">MAX(0,D7*0.84-102+E7-36-1500)</f>
        <v>10122</v>
      </c>
      <c r="G7" s="51" t="n">
        <f aca="false">ROUND((IF(F7&lt;=12348,0,IF(F7&lt;=17799,((954.8*((F7-12348)/10000)+1400)*((F7-12348)/10000)),IF(F7&lt;=69878,((181.19*((F7-17799)/10000)+2397)*((F7-17799)/10000)+1015.13),IF(F7&lt;=277825,(0.42*F7-10602.13),(0.45*F7-18936.88)))))),0)</f>
        <v>0</v>
      </c>
    </row>
    <row r="8" customFormat="false" ht="15" hidden="false" customHeight="true" outlineLevel="0" collapsed="false">
      <c r="B8" s="47" t="s">
        <v>150</v>
      </c>
      <c r="C8" s="48" t="s">
        <v>26</v>
      </c>
      <c r="D8" s="49" t="n">
        <v>18500</v>
      </c>
      <c r="E8" s="49" t="n">
        <v>0</v>
      </c>
      <c r="F8" s="50" t="n">
        <f aca="false">MAX(0,D8*0.84-102+E8-36-4500)</f>
        <v>10902</v>
      </c>
      <c r="G8" s="51" t="n">
        <f aca="false">ROUND((IF(F8&lt;=12348,0,IF(F8&lt;=17799,((954.8*((F8-12348)/10000)+1400)*((F8-12348)/10000)),IF(F8&lt;=69878,((181.19*((F8-17799)/10000)+2397)*((F8-17799)/10000)+1015.13),IF(F8&lt;=277825,(0.42*F8-10602.13),(0.45*F8-18936.88)))))),0)</f>
        <v>0</v>
      </c>
    </row>
    <row r="9" customFormat="false" ht="15" hidden="false" customHeight="true" outlineLevel="0" collapsed="false">
      <c r="B9" s="47" t="s">
        <v>151</v>
      </c>
      <c r="C9" s="48" t="s">
        <v>152</v>
      </c>
      <c r="D9" s="49" t="n">
        <v>31500</v>
      </c>
      <c r="E9" s="49" t="n">
        <v>0</v>
      </c>
      <c r="F9" s="50" t="n">
        <f aca="false">MAX(0,D9*0.84-102+E9-36-6000)</f>
        <v>20322</v>
      </c>
      <c r="G9" s="51" t="n">
        <f aca="false">ROUND((IF((F9/2)&lt;=12348,0,IF((F9/2)&lt;=17799,((954.8*(((F9/2)-12348)/10000)+1400)*(((F9/2)-12348)/10000)),IF((F9/2)&lt;=69878,((181.19*(((F9/2)-17799)/10000)+2397)*(((F9/2)-17799)/10000)+1015.13),IF((F9/2)&lt;=277825,(0.42*(F9/2)-10602.13),(0.45*(F9/2)-18936.88))))))*2,0)</f>
        <v>0</v>
      </c>
    </row>
    <row r="10" customFormat="false" ht="15" hidden="false" customHeight="true" outlineLevel="0" collapsed="false">
      <c r="B10" s="47" t="s">
        <v>153</v>
      </c>
      <c r="C10" s="48" t="s">
        <v>26</v>
      </c>
      <c r="D10" s="49" t="n">
        <v>0</v>
      </c>
      <c r="E10" s="49" t="n">
        <v>38000</v>
      </c>
      <c r="F10" s="50" t="n">
        <f aca="false">MAX(0,E10*0.872-102-36-13000)</f>
        <v>19998</v>
      </c>
      <c r="G10" s="51" t="n">
        <f aca="false">ROUND((IF(F10&lt;=12348,0,IF(F10&lt;=17799,((954.8*((F10-12348)/10000)+1400)*((F10-12348)/10000)),IF(F10&lt;=69878,((181.19*((F10-17799)/10000)+2397)*((F10-17799)/10000)+1015.13),IF(F10&lt;=277825,(0.42*F10-10602.13),(0.45*F10-18936.88)))))),0)</f>
        <v>1551</v>
      </c>
    </row>
    <row r="11" customFormat="false" ht="15" hidden="false" customHeight="true" outlineLevel="0" collapsed="false">
      <c r="B11" s="47" t="s">
        <v>154</v>
      </c>
      <c r="C11" s="48" t="s">
        <v>26</v>
      </c>
      <c r="D11" s="49" t="n">
        <v>18500</v>
      </c>
      <c r="E11" s="49" t="n">
        <v>0</v>
      </c>
      <c r="F11" s="50" t="n">
        <f aca="false">MAX(0,D11*0.84-102+E11-36-3000)</f>
        <v>12402</v>
      </c>
      <c r="G11" s="51" t="n">
        <f aca="false">ROUND((IF(F11&lt;=12348,0,IF(F11&lt;=17799,((954.8*((F11-12348)/10000)+1400)*((F11-12348)/10000)),IF(F11&lt;=69878,((181.19*((F11-17799)/10000)+2397)*((F11-17799)/10000)+1015.13),IF(F11&lt;=277825,(0.42*F11-10602.13),(0.45*F11-18936.88)))))),0)</f>
        <v>8</v>
      </c>
    </row>
    <row r="12" customFormat="false" ht="15" hidden="false" customHeight="true" outlineLevel="0" collapsed="false">
      <c r="B12" s="47" t="s">
        <v>155</v>
      </c>
      <c r="C12" s="48" t="s">
        <v>26</v>
      </c>
      <c r="D12" s="49" t="n">
        <v>18500</v>
      </c>
      <c r="E12" s="49" t="n">
        <v>6000</v>
      </c>
      <c r="F12" s="50" t="n">
        <f aca="false">MAX(0,D12*0.84-102+E12-36-8000)</f>
        <v>13402</v>
      </c>
      <c r="G12" s="51" t="n">
        <f aca="false">ROUND((IF(F12&lt;=12348,0,IF(F12&lt;=17799,((954.8*((F12-12348)/10000)+1400)*((F12-12348)/10000)),IF(F12&lt;=69878,((181.19*((F12-17799)/10000)+2397)*((F12-17799)/10000)+1015.13),IF(F12&lt;=277825,(0.42*F12-10602.13),(0.45*F12-18936.88)))))),0)</f>
        <v>158</v>
      </c>
    </row>
    <row r="13" customFormat="false" ht="15" hidden="false" customHeight="true" outlineLevel="0" collapsed="false">
      <c r="B13" s="47" t="s">
        <v>156</v>
      </c>
      <c r="C13" s="48" t="s">
        <v>26</v>
      </c>
      <c r="D13" s="49" t="n">
        <v>18500</v>
      </c>
      <c r="E13" s="49" t="n">
        <v>4000</v>
      </c>
      <c r="F13" s="50" t="n">
        <f aca="false">MAX(0,D13*0.84-102+E13-36-6500)</f>
        <v>12902</v>
      </c>
      <c r="G13" s="51" t="n">
        <f aca="false">ROUND((IF(F13&lt;=12348,0,IF(F13&lt;=17799,((954.8*((F13-12348)/10000)+1400)*((F13-12348)/10000)),IF(F13&lt;=69878,((181.19*((F13-17799)/10000)+2397)*((F13-17799)/10000)+1015.13),IF(F13&lt;=277825,(0.42*F13-10602.13),(0.45*F13-18936.88)))))),0)</f>
        <v>80</v>
      </c>
    </row>
    <row r="14" customFormat="false" ht="15" hidden="false" customHeight="true" outlineLevel="0" collapsed="false">
      <c r="B14" s="47" t="s">
        <v>157</v>
      </c>
      <c r="C14" s="48" t="s">
        <v>26</v>
      </c>
      <c r="D14" s="49" t="n">
        <v>18500</v>
      </c>
      <c r="E14" s="49" t="n">
        <v>3500</v>
      </c>
      <c r="F14" s="50" t="n">
        <f aca="false">MAX(0,D14*0.84-102+E14-36-6500)</f>
        <v>12402</v>
      </c>
      <c r="G14" s="51" t="n">
        <f aca="false">ROUND((IF(F14&lt;=12348,0,IF(F14&lt;=17799,((954.8*((F14-12348)/10000)+1400)*((F14-12348)/10000)),IF(F14&lt;=69878,((181.19*((F14-17799)/10000)+2397)*((F14-17799)/10000)+1015.13),IF(F14&lt;=277825,(0.42*F14-10602.13),(0.45*F14-18936.88)))))),0)</f>
        <v>8</v>
      </c>
    </row>
    <row r="17" customFormat="false" ht="15" hidden="false" customHeight="true" outlineLevel="0" collapsed="false">
      <c r="B17" s="45" t="s">
        <v>158</v>
      </c>
      <c r="C17" s="45"/>
      <c r="D17" s="45"/>
      <c r="E17" s="45"/>
      <c r="F17" s="45"/>
      <c r="G17" s="45"/>
    </row>
    <row r="18" customFormat="false" ht="15" hidden="false" customHeight="true" outlineLevel="0" collapsed="false">
      <c r="B18" s="45"/>
      <c r="C18" s="45"/>
      <c r="D18" s="45"/>
      <c r="E18" s="45"/>
      <c r="F18" s="45"/>
      <c r="G18" s="45"/>
    </row>
    <row r="19" customFormat="false" ht="15" hidden="false" customHeight="true" outlineLevel="0" collapsed="false">
      <c r="B19" s="45"/>
      <c r="C19" s="45"/>
      <c r="D19" s="45"/>
      <c r="E19" s="45"/>
      <c r="F19" s="45"/>
      <c r="G19" s="45"/>
    </row>
  </sheetData>
  <mergeCells count="3">
    <mergeCell ref="B2:G2"/>
    <mergeCell ref="B3:G3"/>
    <mergeCell ref="B17:G1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
    <col collapsed="false" customWidth="true" hidden="false" outlineLevel="0" max="2" min="2" style="1" width="40"/>
    <col collapsed="false" customWidth="true" hidden="false" outlineLevel="0" max="3" min="3" style="1" width="22"/>
    <col collapsed="false" customWidth="true" hidden="false" outlineLevel="0" max="4" min="4" style="1" width="32"/>
    <col collapsed="false" customWidth="true" hidden="false" outlineLevel="0" max="5" min="5" style="1" width="4"/>
  </cols>
  <sheetData>
    <row r="2" customFormat="false" ht="21.75" hidden="false" customHeight="true" outlineLevel="0" collapsed="false">
      <c r="B2" s="16" t="s">
        <v>159</v>
      </c>
      <c r="C2" s="16"/>
      <c r="D2" s="16"/>
      <c r="E2" s="16"/>
    </row>
    <row r="3" customFormat="false" ht="15" hidden="false" customHeight="true" outlineLevel="0" collapsed="false">
      <c r="B3" s="17" t="s">
        <v>160</v>
      </c>
      <c r="C3" s="17"/>
      <c r="D3" s="17"/>
      <c r="E3" s="17"/>
    </row>
    <row r="4" customFormat="false" ht="15" hidden="false" customHeight="true" outlineLevel="0" collapsed="false">
      <c r="B4" s="5"/>
      <c r="C4" s="5"/>
      <c r="D4" s="5"/>
      <c r="E4" s="5"/>
    </row>
    <row r="6" customFormat="false" ht="15" hidden="false" customHeight="true" outlineLevel="0" collapsed="false">
      <c r="B6" s="52" t="s">
        <v>161</v>
      </c>
      <c r="C6" s="53" t="s">
        <v>162</v>
      </c>
      <c r="D6" s="52" t="s">
        <v>163</v>
      </c>
    </row>
    <row r="7" customFormat="false" ht="15" hidden="false" customHeight="true" outlineLevel="0" collapsed="false">
      <c r="B7" s="54" t="s">
        <v>164</v>
      </c>
      <c r="C7" s="55" t="s">
        <v>165</v>
      </c>
      <c r="D7" s="54" t="s">
        <v>166</v>
      </c>
    </row>
    <row r="8" customFormat="false" ht="15" hidden="false" customHeight="true" outlineLevel="0" collapsed="false">
      <c r="B8" s="56" t="s">
        <v>167</v>
      </c>
      <c r="C8" s="57" t="s">
        <v>168</v>
      </c>
      <c r="D8" s="56" t="s">
        <v>166</v>
      </c>
    </row>
    <row r="9" customFormat="false" ht="15" hidden="false" customHeight="true" outlineLevel="0" collapsed="false">
      <c r="B9" s="54" t="s">
        <v>169</v>
      </c>
      <c r="C9" s="55" t="s">
        <v>170</v>
      </c>
      <c r="D9" s="54" t="s">
        <v>166</v>
      </c>
    </row>
    <row r="10" customFormat="false" ht="15" hidden="false" customHeight="true" outlineLevel="0" collapsed="false">
      <c r="B10" s="56" t="s">
        <v>171</v>
      </c>
      <c r="C10" s="57" t="s">
        <v>172</v>
      </c>
      <c r="D10" s="56" t="s">
        <v>166</v>
      </c>
    </row>
    <row r="11" customFormat="false" ht="15" hidden="false" customHeight="true" outlineLevel="0" collapsed="false">
      <c r="B11" s="54" t="s">
        <v>173</v>
      </c>
      <c r="C11" s="55" t="s">
        <v>174</v>
      </c>
      <c r="D11" s="54" t="s">
        <v>166</v>
      </c>
    </row>
    <row r="12" customFormat="false" ht="15" hidden="false" customHeight="true" outlineLevel="0" collapsed="false">
      <c r="B12" s="56" t="s">
        <v>175</v>
      </c>
      <c r="C12" s="57" t="s">
        <v>176</v>
      </c>
      <c r="D12" s="56" t="s">
        <v>177</v>
      </c>
    </row>
    <row r="13" customFormat="false" ht="15" hidden="false" customHeight="true" outlineLevel="0" collapsed="false">
      <c r="B13" s="54" t="s">
        <v>178</v>
      </c>
      <c r="C13" s="55" t="s">
        <v>179</v>
      </c>
      <c r="D13" s="54" t="s">
        <v>177</v>
      </c>
    </row>
    <row r="14" customFormat="false" ht="15" hidden="false" customHeight="true" outlineLevel="0" collapsed="false">
      <c r="B14" s="56" t="s">
        <v>180</v>
      </c>
      <c r="C14" s="57" t="s">
        <v>181</v>
      </c>
      <c r="D14" s="56" t="s">
        <v>182</v>
      </c>
    </row>
    <row r="15" customFormat="false" ht="15" hidden="false" customHeight="true" outlineLevel="0" collapsed="false">
      <c r="B15" s="54" t="s">
        <v>183</v>
      </c>
      <c r="C15" s="55" t="s">
        <v>184</v>
      </c>
      <c r="D15" s="54" t="s">
        <v>185</v>
      </c>
    </row>
    <row r="16" customFormat="false" ht="15" hidden="false" customHeight="true" outlineLevel="0" collapsed="false">
      <c r="B16" s="56" t="s">
        <v>186</v>
      </c>
      <c r="C16" s="57" t="s">
        <v>187</v>
      </c>
      <c r="D16" s="56" t="s">
        <v>185</v>
      </c>
    </row>
    <row r="17" customFormat="false" ht="15" hidden="false" customHeight="true" outlineLevel="0" collapsed="false">
      <c r="B17" s="54" t="s">
        <v>188</v>
      </c>
      <c r="C17" s="55" t="s">
        <v>189</v>
      </c>
      <c r="D17" s="54" t="s">
        <v>190</v>
      </c>
    </row>
    <row r="18" customFormat="false" ht="15" hidden="false" customHeight="true" outlineLevel="0" collapsed="false">
      <c r="B18" s="56" t="s">
        <v>191</v>
      </c>
      <c r="C18" s="57" t="s">
        <v>192</v>
      </c>
      <c r="D18" s="56" t="s">
        <v>193</v>
      </c>
    </row>
    <row r="19" customFormat="false" ht="15" hidden="false" customHeight="true" outlineLevel="0" collapsed="false">
      <c r="B19" s="54" t="s">
        <v>194</v>
      </c>
      <c r="C19" s="55" t="s">
        <v>195</v>
      </c>
      <c r="D19" s="54" t="s">
        <v>196</v>
      </c>
    </row>
    <row r="20" customFormat="false" ht="15" hidden="false" customHeight="true" outlineLevel="0" collapsed="false">
      <c r="B20" s="56" t="s">
        <v>197</v>
      </c>
      <c r="C20" s="57" t="s">
        <v>184</v>
      </c>
      <c r="D20" s="56" t="s">
        <v>196</v>
      </c>
    </row>
    <row r="21" customFormat="false" ht="15" hidden="false" customHeight="true" outlineLevel="0" collapsed="false">
      <c r="B21" s="54" t="s">
        <v>198</v>
      </c>
      <c r="C21" s="55" t="s">
        <v>199</v>
      </c>
      <c r="D21" s="54" t="s">
        <v>200</v>
      </c>
    </row>
    <row r="22" customFormat="false" ht="15" hidden="false" customHeight="true" outlineLevel="0" collapsed="false">
      <c r="B22" s="56" t="s">
        <v>201</v>
      </c>
      <c r="C22" s="57" t="s">
        <v>202</v>
      </c>
      <c r="D22" s="56" t="s">
        <v>200</v>
      </c>
    </row>
    <row r="23" customFormat="false" ht="15" hidden="false" customHeight="true" outlineLevel="0" collapsed="false">
      <c r="B23" s="54" t="s">
        <v>203</v>
      </c>
      <c r="C23" s="55" t="s">
        <v>204</v>
      </c>
      <c r="D23" s="54" t="s">
        <v>200</v>
      </c>
    </row>
    <row r="24" customFormat="false" ht="15" hidden="false" customHeight="true" outlineLevel="0" collapsed="false">
      <c r="B24" s="56" t="s">
        <v>205</v>
      </c>
      <c r="C24" s="57" t="s">
        <v>206</v>
      </c>
      <c r="D24" s="56" t="s">
        <v>207</v>
      </c>
    </row>
    <row r="25" customFormat="false" ht="15" hidden="false" customHeight="true" outlineLevel="0" collapsed="false">
      <c r="B25" s="54" t="s">
        <v>208</v>
      </c>
      <c r="C25" s="55" t="s">
        <v>209</v>
      </c>
      <c r="D25" s="54" t="s">
        <v>207</v>
      </c>
    </row>
    <row r="26" customFormat="false" ht="15" hidden="false" customHeight="true" outlineLevel="0" collapsed="false">
      <c r="B26" s="56" t="s">
        <v>210</v>
      </c>
      <c r="C26" s="57" t="s">
        <v>211</v>
      </c>
      <c r="D26" s="56" t="s">
        <v>207</v>
      </c>
    </row>
    <row r="27" customFormat="false" ht="15" hidden="false" customHeight="true" outlineLevel="0" collapsed="false">
      <c r="B27" s="54" t="s">
        <v>212</v>
      </c>
      <c r="C27" s="55" t="s">
        <v>213</v>
      </c>
      <c r="D27" s="54" t="s">
        <v>214</v>
      </c>
    </row>
    <row r="28" customFormat="false" ht="15" hidden="false" customHeight="true" outlineLevel="0" collapsed="false">
      <c r="B28" s="56" t="s">
        <v>215</v>
      </c>
      <c r="C28" s="57" t="s">
        <v>216</v>
      </c>
      <c r="D28" s="56" t="s">
        <v>217</v>
      </c>
    </row>
    <row r="29" customFormat="false" ht="15" hidden="false" customHeight="true" outlineLevel="0" collapsed="false">
      <c r="B29" s="54" t="s">
        <v>218</v>
      </c>
      <c r="C29" s="55" t="s">
        <v>219</v>
      </c>
      <c r="D29" s="54" t="s">
        <v>220</v>
      </c>
    </row>
    <row r="30" customFormat="false" ht="15" hidden="false" customHeight="true" outlineLevel="0" collapsed="false">
      <c r="B30" s="56" t="s">
        <v>221</v>
      </c>
      <c r="C30" s="57" t="s">
        <v>222</v>
      </c>
      <c r="D30" s="56" t="s">
        <v>223</v>
      </c>
    </row>
    <row r="31" customFormat="false" ht="15" hidden="false" customHeight="true" outlineLevel="0" collapsed="false">
      <c r="B31" s="54" t="s">
        <v>224</v>
      </c>
      <c r="C31" s="55" t="s">
        <v>225</v>
      </c>
      <c r="D31" s="54" t="s">
        <v>226</v>
      </c>
    </row>
    <row r="32" customFormat="false" ht="15" hidden="false" customHeight="true" outlineLevel="0" collapsed="false">
      <c r="B32" s="56" t="s">
        <v>227</v>
      </c>
      <c r="C32" s="57" t="s">
        <v>228</v>
      </c>
      <c r="D32" s="56" t="s">
        <v>226</v>
      </c>
    </row>
    <row r="36" customFormat="false" ht="15" hidden="false" customHeight="true" outlineLevel="0" collapsed="false">
      <c r="B36" s="45" t="s">
        <v>229</v>
      </c>
      <c r="C36" s="45"/>
      <c r="D36" s="45"/>
    </row>
    <row r="37" customFormat="false" ht="15" hidden="false" customHeight="true" outlineLevel="0" collapsed="false">
      <c r="B37" s="45"/>
      <c r="C37" s="45"/>
      <c r="D37" s="45"/>
    </row>
    <row r="38" customFormat="false" ht="15" hidden="false" customHeight="true" outlineLevel="0" collapsed="false">
      <c r="B38" s="45"/>
      <c r="C38" s="45"/>
      <c r="D38" s="45"/>
    </row>
  </sheetData>
  <mergeCells count="3">
    <mergeCell ref="B2:E2"/>
    <mergeCell ref="B3:E3"/>
    <mergeCell ref="B36:D3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2026-05-02T16:37:39Z</dcterms:created>
  <dc:creator>openpyxl</dc:creator>
  <dc:description/>
  <dc:language>en-US</dc:language>
  <cp:lastModifiedBy/>
  <dcterms:modified xsi:type="dcterms:W3CDTF">2026-05-02T16:38:15Z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